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kate\OneDrive\Documents\My Web Site\MontrealTaxService\Forms\"/>
    </mc:Choice>
  </mc:AlternateContent>
  <xr:revisionPtr revIDLastSave="0" documentId="13_ncr:1_{1BBD175D-7B48-40A7-BB2A-ACD78AF0D7C3}" xr6:coauthVersionLast="47" xr6:coauthVersionMax="47" xr10:uidLastSave="{00000000-0000-0000-0000-000000000000}"/>
  <bookViews>
    <workbookView xWindow="11100" yWindow="-16200" windowWidth="28785" windowHeight="16200" xr2:uid="{00000000-000D-0000-FFFF-FFFF00000000}"/>
  </bookViews>
  <sheets>
    <sheet name="Summary" sheetId="1" r:id="rId1"/>
    <sheet name="Income" sheetId="2" r:id="rId2"/>
    <sheet name="Expenses" sheetId="3" r:id="rId3"/>
    <sheet name="QuickGQST" sheetId="6" state="hidden" r:id="rId4"/>
    <sheet name="Expense Categories" sheetId="5" state="hidden" r:id="rId5"/>
  </sheets>
  <definedNames>
    <definedName name="_xlnm._FilterDatabase" localSheetId="2" hidden="1">Expenses!$A$1:$Q$1002</definedName>
    <definedName name="_xlnm._FilterDatabase" localSheetId="1" hidden="1">Income!$A$1:$J$489</definedName>
    <definedName name="Z_7AD03A1B_2F15_40F8_8723_8D7D133A1325_.wvu.FilterData" localSheetId="2" hidden="1">Expenses!$A$1:$I$58</definedName>
  </definedNames>
  <calcPr calcId="191029"/>
  <customWorkbookViews>
    <customWorkbookView name="Filter 1" guid="{7AD03A1B-2F15-40F8-8723-8D7D133A1325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5" l="1"/>
  <c r="H106" i="1"/>
  <c r="H105" i="1"/>
  <c r="G8" i="5" l="1"/>
  <c r="H8" i="5" s="1"/>
  <c r="H9" i="5" s="1"/>
  <c r="I8" i="5" s="1"/>
  <c r="I9" i="5" s="1"/>
  <c r="J8" i="5" s="1"/>
  <c r="J9" i="5" s="1"/>
  <c r="D4" i="1" s="1"/>
  <c r="E83" i="1"/>
  <c r="D83" i="1"/>
  <c r="C83" i="1"/>
  <c r="B83" i="1"/>
  <c r="E77" i="1"/>
  <c r="D77" i="1"/>
  <c r="C77" i="1"/>
  <c r="B77" i="1"/>
  <c r="C162" i="6"/>
  <c r="B162" i="6"/>
  <c r="D162" i="6" s="1"/>
  <c r="C150" i="6"/>
  <c r="F149" i="6"/>
  <c r="C149" i="6"/>
  <c r="H148" i="6"/>
  <c r="G148" i="6"/>
  <c r="F148" i="6"/>
  <c r="C148" i="6"/>
  <c r="C147" i="6"/>
  <c r="F146" i="6"/>
  <c r="C146" i="6"/>
  <c r="C145" i="6"/>
  <c r="C144" i="6"/>
  <c r="C143" i="6"/>
  <c r="C142" i="6"/>
  <c r="C141" i="6"/>
  <c r="F140" i="6"/>
  <c r="C140" i="6"/>
  <c r="C139" i="6"/>
  <c r="C136" i="6" s="1"/>
  <c r="F136" i="6" s="1"/>
  <c r="G138" i="6"/>
  <c r="H138" i="6" s="1"/>
  <c r="F138" i="6"/>
  <c r="C138" i="6"/>
  <c r="B136" i="6"/>
  <c r="T117" i="6"/>
  <c r="R117" i="6"/>
  <c r="H117" i="6"/>
  <c r="G111" i="6"/>
  <c r="F111" i="6"/>
  <c r="A111" i="6"/>
  <c r="N108" i="6"/>
  <c r="G105" i="6"/>
  <c r="F105" i="6"/>
  <c r="N102" i="6"/>
  <c r="G99" i="6"/>
  <c r="F99" i="6"/>
  <c r="L97" i="6"/>
  <c r="L96" i="6"/>
  <c r="T86" i="6"/>
  <c r="R86" i="6"/>
  <c r="H86" i="6"/>
  <c r="G80" i="6"/>
  <c r="F80" i="6"/>
  <c r="G74" i="6"/>
  <c r="F74" i="6"/>
  <c r="A74" i="6"/>
  <c r="N71" i="6"/>
  <c r="N77" i="6" s="1"/>
  <c r="G68" i="6"/>
  <c r="F68" i="6"/>
  <c r="L66" i="6"/>
  <c r="L65" i="6"/>
  <c r="L67" i="6" s="1"/>
  <c r="T55" i="6"/>
  <c r="R55" i="6"/>
  <c r="H55" i="6"/>
  <c r="G49" i="6"/>
  <c r="F49" i="6"/>
  <c r="A49" i="6"/>
  <c r="G43" i="6"/>
  <c r="F43" i="6"/>
  <c r="N40" i="6"/>
  <c r="N46" i="6" s="1"/>
  <c r="G37" i="6"/>
  <c r="F37" i="6"/>
  <c r="A37" i="6"/>
  <c r="L36" i="6"/>
  <c r="L35" i="6"/>
  <c r="L34" i="6"/>
  <c r="T24" i="6"/>
  <c r="R24" i="6"/>
  <c r="H24" i="6"/>
  <c r="G18" i="6"/>
  <c r="F18" i="6"/>
  <c r="A18" i="6"/>
  <c r="L16" i="6"/>
  <c r="L17" i="6" s="1"/>
  <c r="N15" i="6"/>
  <c r="L15" i="6"/>
  <c r="G12" i="6"/>
  <c r="F12" i="6"/>
  <c r="L11" i="6"/>
  <c r="L10" i="6"/>
  <c r="N9" i="6"/>
  <c r="L9" i="6"/>
  <c r="G6" i="6"/>
  <c r="F6" i="6"/>
  <c r="L4" i="6"/>
  <c r="L3" i="6"/>
  <c r="A80" i="6" s="1"/>
  <c r="B3" i="1" l="1"/>
  <c r="D3" i="1"/>
  <c r="C3" i="1"/>
  <c r="B4" i="1"/>
  <c r="C4" i="1"/>
  <c r="H146" i="6"/>
  <c r="G146" i="6"/>
  <c r="G147" i="6"/>
  <c r="H147" i="6" s="1"/>
  <c r="F147" i="6"/>
  <c r="G140" i="6"/>
  <c r="H140" i="6" s="1"/>
  <c r="L98" i="6"/>
  <c r="G141" i="6"/>
  <c r="F141" i="6"/>
  <c r="H141" i="6" s="1"/>
  <c r="H149" i="6"/>
  <c r="A43" i="6"/>
  <c r="G149" i="6"/>
  <c r="L5" i="6"/>
  <c r="A12" i="6"/>
  <c r="A105" i="6"/>
  <c r="A6" i="6"/>
  <c r="A68" i="6"/>
  <c r="A99" i="6"/>
  <c r="K8" i="5" l="1"/>
  <c r="E363" i="3"/>
  <c r="D363" i="3"/>
  <c r="C363" i="3"/>
  <c r="I5" i="3"/>
  <c r="I13" i="3" s="1"/>
  <c r="I4" i="3"/>
  <c r="I12" i="3" s="1"/>
  <c r="I3" i="3"/>
  <c r="I11" i="3" s="1"/>
  <c r="J1" i="5"/>
  <c r="C364" i="3"/>
  <c r="D364" i="3"/>
  <c r="E364" i="3"/>
  <c r="C365" i="3"/>
  <c r="D365" i="3"/>
  <c r="E365" i="3"/>
  <c r="C366" i="3"/>
  <c r="D366" i="3"/>
  <c r="E366" i="3"/>
  <c r="C367" i="3"/>
  <c r="D367" i="3"/>
  <c r="E367" i="3"/>
  <c r="C368" i="3"/>
  <c r="D368" i="3"/>
  <c r="E368" i="3"/>
  <c r="C369" i="3"/>
  <c r="D369" i="3"/>
  <c r="E369" i="3"/>
  <c r="C370" i="3"/>
  <c r="D370" i="3"/>
  <c r="E370" i="3"/>
  <c r="C371" i="3"/>
  <c r="D371" i="3"/>
  <c r="E371" i="3"/>
  <c r="C372" i="3"/>
  <c r="D372" i="3"/>
  <c r="E372" i="3"/>
  <c r="C373" i="3"/>
  <c r="D373" i="3"/>
  <c r="E373" i="3"/>
  <c r="C374" i="3"/>
  <c r="D374" i="3"/>
  <c r="E374" i="3"/>
  <c r="C375" i="3"/>
  <c r="D375" i="3"/>
  <c r="E375" i="3"/>
  <c r="C376" i="3"/>
  <c r="D376" i="3"/>
  <c r="E376" i="3"/>
  <c r="C377" i="3"/>
  <c r="D377" i="3"/>
  <c r="E377" i="3"/>
  <c r="C378" i="3"/>
  <c r="D378" i="3"/>
  <c r="E378" i="3"/>
  <c r="C379" i="3"/>
  <c r="D379" i="3"/>
  <c r="E379" i="3"/>
  <c r="C380" i="3"/>
  <c r="D380" i="3"/>
  <c r="E380" i="3"/>
  <c r="C381" i="3"/>
  <c r="D381" i="3"/>
  <c r="E381" i="3"/>
  <c r="C382" i="3"/>
  <c r="D382" i="3"/>
  <c r="E382" i="3"/>
  <c r="C383" i="3"/>
  <c r="D383" i="3"/>
  <c r="E383" i="3"/>
  <c r="C384" i="3"/>
  <c r="D384" i="3"/>
  <c r="E384" i="3"/>
  <c r="C385" i="3"/>
  <c r="D385" i="3"/>
  <c r="E385" i="3"/>
  <c r="C386" i="3"/>
  <c r="D386" i="3"/>
  <c r="E386" i="3"/>
  <c r="C387" i="3"/>
  <c r="D387" i="3"/>
  <c r="E387" i="3"/>
  <c r="C388" i="3"/>
  <c r="D388" i="3"/>
  <c r="E388" i="3"/>
  <c r="C389" i="3"/>
  <c r="D389" i="3"/>
  <c r="E389" i="3"/>
  <c r="C390" i="3"/>
  <c r="D390" i="3"/>
  <c r="E390" i="3"/>
  <c r="C391" i="3"/>
  <c r="D391" i="3"/>
  <c r="E391" i="3"/>
  <c r="C392" i="3"/>
  <c r="D392" i="3"/>
  <c r="E392" i="3"/>
  <c r="C393" i="3"/>
  <c r="D393" i="3"/>
  <c r="E393" i="3"/>
  <c r="C394" i="3"/>
  <c r="D394" i="3"/>
  <c r="E394" i="3"/>
  <c r="C395" i="3"/>
  <c r="D395" i="3"/>
  <c r="E395" i="3"/>
  <c r="C396" i="3"/>
  <c r="D396" i="3"/>
  <c r="E396" i="3"/>
  <c r="C397" i="3"/>
  <c r="D397" i="3"/>
  <c r="E397" i="3"/>
  <c r="C398" i="3"/>
  <c r="D398" i="3"/>
  <c r="E398" i="3"/>
  <c r="C399" i="3"/>
  <c r="D399" i="3"/>
  <c r="E399" i="3"/>
  <c r="C400" i="3"/>
  <c r="D400" i="3"/>
  <c r="E400" i="3"/>
  <c r="C401" i="3"/>
  <c r="D401" i="3"/>
  <c r="E401" i="3"/>
  <c r="C402" i="3"/>
  <c r="D402" i="3"/>
  <c r="E402" i="3"/>
  <c r="C403" i="3"/>
  <c r="D403" i="3"/>
  <c r="E403" i="3"/>
  <c r="C404" i="3"/>
  <c r="D404" i="3"/>
  <c r="E404" i="3"/>
  <c r="C405" i="3"/>
  <c r="D405" i="3"/>
  <c r="E405" i="3"/>
  <c r="C406" i="3"/>
  <c r="D406" i="3"/>
  <c r="E406" i="3"/>
  <c r="C407" i="3"/>
  <c r="D407" i="3"/>
  <c r="E407" i="3"/>
  <c r="C408" i="3"/>
  <c r="D408" i="3"/>
  <c r="E408" i="3"/>
  <c r="C409" i="3"/>
  <c r="D409" i="3"/>
  <c r="E409" i="3"/>
  <c r="C410" i="3"/>
  <c r="D410" i="3"/>
  <c r="E410" i="3"/>
  <c r="C411" i="3"/>
  <c r="D411" i="3"/>
  <c r="E411" i="3"/>
  <c r="C412" i="3"/>
  <c r="D412" i="3"/>
  <c r="E412" i="3"/>
  <c r="C413" i="3"/>
  <c r="D413" i="3"/>
  <c r="E413" i="3"/>
  <c r="C414" i="3"/>
  <c r="D414" i="3"/>
  <c r="E414" i="3"/>
  <c r="C415" i="3"/>
  <c r="D415" i="3"/>
  <c r="E415" i="3"/>
  <c r="C416" i="3"/>
  <c r="D416" i="3"/>
  <c r="E416" i="3"/>
  <c r="C417" i="3"/>
  <c r="D417" i="3"/>
  <c r="E417" i="3"/>
  <c r="C418" i="3"/>
  <c r="D418" i="3"/>
  <c r="E418" i="3"/>
  <c r="C419" i="3"/>
  <c r="D419" i="3"/>
  <c r="E419" i="3"/>
  <c r="C420" i="3"/>
  <c r="D420" i="3"/>
  <c r="E420" i="3"/>
  <c r="C421" i="3"/>
  <c r="D421" i="3"/>
  <c r="E421" i="3"/>
  <c r="C422" i="3"/>
  <c r="D422" i="3"/>
  <c r="E422" i="3"/>
  <c r="C423" i="3"/>
  <c r="D423" i="3"/>
  <c r="E423" i="3"/>
  <c r="C424" i="3"/>
  <c r="D424" i="3"/>
  <c r="E424" i="3"/>
  <c r="C425" i="3"/>
  <c r="D425" i="3"/>
  <c r="E425" i="3"/>
  <c r="C426" i="3"/>
  <c r="D426" i="3"/>
  <c r="E426" i="3"/>
  <c r="C427" i="3"/>
  <c r="D427" i="3"/>
  <c r="E427" i="3"/>
  <c r="C428" i="3"/>
  <c r="D428" i="3"/>
  <c r="E428" i="3"/>
  <c r="C429" i="3"/>
  <c r="D429" i="3"/>
  <c r="E429" i="3"/>
  <c r="C430" i="3"/>
  <c r="D430" i="3"/>
  <c r="E430" i="3"/>
  <c r="C431" i="3"/>
  <c r="D431" i="3"/>
  <c r="E431" i="3"/>
  <c r="C432" i="3"/>
  <c r="D432" i="3"/>
  <c r="E432" i="3"/>
  <c r="C433" i="3"/>
  <c r="D433" i="3"/>
  <c r="E433" i="3"/>
  <c r="C434" i="3"/>
  <c r="D434" i="3"/>
  <c r="E434" i="3"/>
  <c r="C435" i="3"/>
  <c r="D435" i="3"/>
  <c r="E435" i="3"/>
  <c r="C436" i="3"/>
  <c r="D436" i="3"/>
  <c r="E436" i="3"/>
  <c r="C437" i="3"/>
  <c r="D437" i="3"/>
  <c r="E437" i="3"/>
  <c r="C438" i="3"/>
  <c r="D438" i="3"/>
  <c r="E438" i="3"/>
  <c r="C439" i="3"/>
  <c r="D439" i="3"/>
  <c r="E439" i="3"/>
  <c r="C440" i="3"/>
  <c r="D440" i="3"/>
  <c r="E440" i="3"/>
  <c r="C441" i="3"/>
  <c r="D441" i="3"/>
  <c r="E441" i="3"/>
  <c r="C442" i="3"/>
  <c r="D442" i="3"/>
  <c r="E442" i="3"/>
  <c r="C443" i="3"/>
  <c r="D443" i="3"/>
  <c r="E443" i="3"/>
  <c r="C444" i="3"/>
  <c r="D444" i="3"/>
  <c r="E444" i="3"/>
  <c r="C445" i="3"/>
  <c r="D445" i="3"/>
  <c r="E445" i="3"/>
  <c r="C446" i="3"/>
  <c r="D446" i="3"/>
  <c r="E446" i="3"/>
  <c r="C447" i="3"/>
  <c r="D447" i="3"/>
  <c r="E447" i="3"/>
  <c r="C448" i="3"/>
  <c r="D448" i="3"/>
  <c r="E448" i="3"/>
  <c r="C449" i="3"/>
  <c r="D449" i="3"/>
  <c r="E449" i="3"/>
  <c r="C450" i="3"/>
  <c r="D450" i="3"/>
  <c r="E450" i="3"/>
  <c r="C451" i="3"/>
  <c r="D451" i="3"/>
  <c r="E451" i="3"/>
  <c r="C452" i="3"/>
  <c r="D452" i="3"/>
  <c r="E452" i="3"/>
  <c r="C453" i="3"/>
  <c r="D453" i="3"/>
  <c r="E453" i="3"/>
  <c r="C454" i="3"/>
  <c r="D454" i="3"/>
  <c r="E454" i="3"/>
  <c r="C455" i="3"/>
  <c r="D455" i="3"/>
  <c r="E455" i="3"/>
  <c r="C456" i="3"/>
  <c r="D456" i="3"/>
  <c r="E456" i="3"/>
  <c r="C457" i="3"/>
  <c r="D457" i="3"/>
  <c r="E457" i="3"/>
  <c r="C458" i="3"/>
  <c r="D458" i="3"/>
  <c r="E458" i="3"/>
  <c r="C459" i="3"/>
  <c r="D459" i="3"/>
  <c r="E459" i="3"/>
  <c r="C460" i="3"/>
  <c r="D460" i="3"/>
  <c r="E460" i="3"/>
  <c r="C461" i="3"/>
  <c r="D461" i="3"/>
  <c r="E461" i="3"/>
  <c r="C462" i="3"/>
  <c r="D462" i="3"/>
  <c r="E462" i="3"/>
  <c r="C463" i="3"/>
  <c r="D463" i="3"/>
  <c r="E463" i="3"/>
  <c r="C464" i="3"/>
  <c r="D464" i="3"/>
  <c r="E464" i="3"/>
  <c r="C465" i="3"/>
  <c r="D465" i="3"/>
  <c r="E465" i="3"/>
  <c r="C466" i="3"/>
  <c r="D466" i="3"/>
  <c r="E466" i="3"/>
  <c r="C467" i="3"/>
  <c r="D467" i="3"/>
  <c r="E467" i="3"/>
  <c r="C468" i="3"/>
  <c r="D468" i="3"/>
  <c r="E468" i="3"/>
  <c r="C469" i="3"/>
  <c r="D469" i="3"/>
  <c r="E469" i="3"/>
  <c r="C470" i="3"/>
  <c r="D470" i="3"/>
  <c r="E470" i="3"/>
  <c r="C471" i="3"/>
  <c r="D471" i="3"/>
  <c r="E471" i="3"/>
  <c r="C472" i="3"/>
  <c r="D472" i="3"/>
  <c r="E472" i="3"/>
  <c r="C473" i="3"/>
  <c r="D473" i="3"/>
  <c r="E473" i="3"/>
  <c r="C474" i="3"/>
  <c r="D474" i="3"/>
  <c r="E474" i="3"/>
  <c r="C475" i="3"/>
  <c r="D475" i="3"/>
  <c r="E475" i="3"/>
  <c r="C476" i="3"/>
  <c r="D476" i="3"/>
  <c r="E476" i="3"/>
  <c r="C477" i="3"/>
  <c r="D477" i="3"/>
  <c r="E477" i="3"/>
  <c r="C478" i="3"/>
  <c r="D478" i="3"/>
  <c r="E478" i="3"/>
  <c r="C479" i="3"/>
  <c r="D479" i="3"/>
  <c r="E479" i="3"/>
  <c r="C480" i="3"/>
  <c r="D480" i="3"/>
  <c r="E480" i="3"/>
  <c r="C481" i="3"/>
  <c r="D481" i="3"/>
  <c r="E481" i="3"/>
  <c r="C482" i="3"/>
  <c r="D482" i="3"/>
  <c r="E482" i="3"/>
  <c r="C483" i="3"/>
  <c r="D483" i="3"/>
  <c r="E483" i="3"/>
  <c r="C484" i="3"/>
  <c r="D484" i="3"/>
  <c r="E484" i="3"/>
  <c r="C485" i="3"/>
  <c r="D485" i="3"/>
  <c r="E485" i="3"/>
  <c r="C486" i="3"/>
  <c r="D486" i="3"/>
  <c r="E486" i="3"/>
  <c r="C487" i="3"/>
  <c r="D487" i="3"/>
  <c r="E487" i="3"/>
  <c r="C488" i="3"/>
  <c r="D488" i="3"/>
  <c r="E488" i="3"/>
  <c r="C489" i="3"/>
  <c r="D489" i="3"/>
  <c r="E489" i="3"/>
  <c r="C490" i="3"/>
  <c r="D490" i="3"/>
  <c r="E490" i="3"/>
  <c r="C491" i="3"/>
  <c r="D491" i="3"/>
  <c r="E491" i="3"/>
  <c r="C492" i="3"/>
  <c r="D492" i="3"/>
  <c r="E492" i="3"/>
  <c r="C493" i="3"/>
  <c r="D493" i="3"/>
  <c r="E493" i="3"/>
  <c r="C494" i="3"/>
  <c r="D494" i="3"/>
  <c r="E494" i="3"/>
  <c r="C495" i="3"/>
  <c r="D495" i="3"/>
  <c r="E495" i="3"/>
  <c r="C496" i="3"/>
  <c r="D496" i="3"/>
  <c r="E496" i="3"/>
  <c r="C497" i="3"/>
  <c r="D497" i="3"/>
  <c r="E497" i="3"/>
  <c r="C498" i="3"/>
  <c r="D498" i="3"/>
  <c r="E498" i="3"/>
  <c r="C499" i="3"/>
  <c r="D499" i="3"/>
  <c r="E499" i="3"/>
  <c r="C500" i="3"/>
  <c r="D500" i="3"/>
  <c r="E500" i="3"/>
  <c r="C501" i="3"/>
  <c r="D501" i="3"/>
  <c r="E501" i="3"/>
  <c r="C502" i="3"/>
  <c r="D502" i="3"/>
  <c r="E502" i="3"/>
  <c r="C503" i="3"/>
  <c r="D503" i="3"/>
  <c r="E503" i="3"/>
  <c r="C504" i="3"/>
  <c r="D504" i="3"/>
  <c r="E504" i="3"/>
  <c r="C505" i="3"/>
  <c r="D505" i="3"/>
  <c r="E505" i="3"/>
  <c r="C506" i="3"/>
  <c r="D506" i="3"/>
  <c r="E506" i="3"/>
  <c r="C507" i="3"/>
  <c r="D507" i="3"/>
  <c r="E507" i="3"/>
  <c r="C508" i="3"/>
  <c r="D508" i="3"/>
  <c r="E508" i="3"/>
  <c r="C509" i="3"/>
  <c r="D509" i="3"/>
  <c r="E509" i="3"/>
  <c r="C510" i="3"/>
  <c r="D510" i="3"/>
  <c r="E510" i="3"/>
  <c r="C511" i="3"/>
  <c r="D511" i="3"/>
  <c r="E511" i="3"/>
  <c r="C512" i="3"/>
  <c r="D512" i="3"/>
  <c r="E512" i="3"/>
  <c r="C513" i="3"/>
  <c r="D513" i="3"/>
  <c r="E513" i="3"/>
  <c r="C514" i="3"/>
  <c r="D514" i="3"/>
  <c r="E514" i="3"/>
  <c r="C515" i="3"/>
  <c r="D515" i="3"/>
  <c r="E515" i="3"/>
  <c r="C516" i="3"/>
  <c r="D516" i="3"/>
  <c r="E516" i="3"/>
  <c r="C517" i="3"/>
  <c r="D517" i="3"/>
  <c r="E517" i="3"/>
  <c r="C518" i="3"/>
  <c r="D518" i="3"/>
  <c r="E518" i="3"/>
  <c r="C519" i="3"/>
  <c r="D519" i="3"/>
  <c r="E519" i="3"/>
  <c r="C520" i="3"/>
  <c r="D520" i="3"/>
  <c r="E520" i="3"/>
  <c r="C521" i="3"/>
  <c r="D521" i="3"/>
  <c r="E521" i="3"/>
  <c r="C522" i="3"/>
  <c r="D522" i="3"/>
  <c r="E522" i="3"/>
  <c r="C523" i="3"/>
  <c r="D523" i="3"/>
  <c r="E523" i="3"/>
  <c r="C524" i="3"/>
  <c r="D524" i="3"/>
  <c r="E524" i="3"/>
  <c r="C525" i="3"/>
  <c r="D525" i="3"/>
  <c r="E525" i="3"/>
  <c r="C526" i="3"/>
  <c r="D526" i="3"/>
  <c r="E526" i="3"/>
  <c r="C527" i="3"/>
  <c r="D527" i="3"/>
  <c r="E527" i="3"/>
  <c r="C528" i="3"/>
  <c r="D528" i="3"/>
  <c r="E528" i="3"/>
  <c r="C529" i="3"/>
  <c r="D529" i="3"/>
  <c r="E529" i="3"/>
  <c r="C530" i="3"/>
  <c r="D530" i="3"/>
  <c r="E530" i="3"/>
  <c r="C531" i="3"/>
  <c r="D531" i="3"/>
  <c r="E531" i="3"/>
  <c r="C532" i="3"/>
  <c r="D532" i="3"/>
  <c r="E532" i="3"/>
  <c r="C533" i="3"/>
  <c r="D533" i="3"/>
  <c r="E533" i="3"/>
  <c r="C534" i="3"/>
  <c r="D534" i="3"/>
  <c r="E534" i="3"/>
  <c r="C535" i="3"/>
  <c r="D535" i="3"/>
  <c r="E535" i="3"/>
  <c r="C536" i="3"/>
  <c r="D536" i="3"/>
  <c r="E536" i="3"/>
  <c r="C537" i="3"/>
  <c r="D537" i="3"/>
  <c r="E537" i="3"/>
  <c r="C538" i="3"/>
  <c r="D538" i="3"/>
  <c r="E538" i="3"/>
  <c r="C539" i="3"/>
  <c r="D539" i="3"/>
  <c r="E539" i="3"/>
  <c r="C540" i="3"/>
  <c r="D540" i="3"/>
  <c r="E540" i="3"/>
  <c r="C541" i="3"/>
  <c r="D541" i="3"/>
  <c r="E541" i="3"/>
  <c r="C542" i="3"/>
  <c r="D542" i="3"/>
  <c r="E542" i="3"/>
  <c r="C543" i="3"/>
  <c r="D543" i="3"/>
  <c r="E543" i="3"/>
  <c r="C544" i="3"/>
  <c r="D544" i="3"/>
  <c r="E544" i="3"/>
  <c r="C545" i="3"/>
  <c r="D545" i="3"/>
  <c r="E545" i="3"/>
  <c r="C546" i="3"/>
  <c r="D546" i="3"/>
  <c r="E546" i="3"/>
  <c r="C547" i="3"/>
  <c r="D547" i="3"/>
  <c r="E547" i="3"/>
  <c r="C548" i="3"/>
  <c r="D548" i="3"/>
  <c r="E548" i="3"/>
  <c r="C549" i="3"/>
  <c r="D549" i="3"/>
  <c r="E549" i="3"/>
  <c r="C550" i="3"/>
  <c r="D550" i="3"/>
  <c r="E550" i="3"/>
  <c r="C551" i="3"/>
  <c r="D551" i="3"/>
  <c r="E551" i="3"/>
  <c r="C552" i="3"/>
  <c r="D552" i="3"/>
  <c r="E552" i="3"/>
  <c r="C553" i="3"/>
  <c r="D553" i="3"/>
  <c r="E553" i="3"/>
  <c r="C554" i="3"/>
  <c r="D554" i="3"/>
  <c r="E554" i="3"/>
  <c r="C555" i="3"/>
  <c r="D555" i="3"/>
  <c r="E555" i="3"/>
  <c r="C556" i="3"/>
  <c r="D556" i="3"/>
  <c r="E556" i="3"/>
  <c r="C557" i="3"/>
  <c r="D557" i="3"/>
  <c r="E557" i="3"/>
  <c r="C558" i="3"/>
  <c r="D558" i="3"/>
  <c r="E558" i="3"/>
  <c r="C559" i="3"/>
  <c r="D559" i="3"/>
  <c r="E559" i="3"/>
  <c r="C560" i="3"/>
  <c r="D560" i="3"/>
  <c r="E560" i="3"/>
  <c r="C561" i="3"/>
  <c r="D561" i="3"/>
  <c r="E561" i="3"/>
  <c r="C562" i="3"/>
  <c r="D562" i="3"/>
  <c r="E562" i="3"/>
  <c r="C563" i="3"/>
  <c r="D563" i="3"/>
  <c r="E563" i="3"/>
  <c r="C564" i="3"/>
  <c r="D564" i="3"/>
  <c r="E564" i="3"/>
  <c r="C565" i="3"/>
  <c r="D565" i="3"/>
  <c r="E565" i="3"/>
  <c r="C566" i="3"/>
  <c r="D566" i="3"/>
  <c r="E566" i="3"/>
  <c r="C567" i="3"/>
  <c r="D567" i="3"/>
  <c r="E567" i="3"/>
  <c r="C568" i="3"/>
  <c r="D568" i="3"/>
  <c r="E568" i="3"/>
  <c r="C569" i="3"/>
  <c r="D569" i="3"/>
  <c r="E569" i="3"/>
  <c r="C570" i="3"/>
  <c r="D570" i="3"/>
  <c r="E570" i="3"/>
  <c r="C571" i="3"/>
  <c r="D571" i="3"/>
  <c r="E571" i="3"/>
  <c r="C572" i="3"/>
  <c r="D572" i="3"/>
  <c r="E572" i="3"/>
  <c r="C573" i="3"/>
  <c r="D573" i="3"/>
  <c r="E573" i="3"/>
  <c r="C574" i="3"/>
  <c r="D574" i="3"/>
  <c r="E574" i="3"/>
  <c r="C575" i="3"/>
  <c r="D575" i="3"/>
  <c r="E575" i="3"/>
  <c r="C576" i="3"/>
  <c r="D576" i="3"/>
  <c r="E576" i="3"/>
  <c r="C577" i="3"/>
  <c r="D577" i="3"/>
  <c r="E577" i="3"/>
  <c r="C578" i="3"/>
  <c r="D578" i="3"/>
  <c r="E578" i="3"/>
  <c r="C579" i="3"/>
  <c r="D579" i="3"/>
  <c r="E579" i="3"/>
  <c r="C580" i="3"/>
  <c r="D580" i="3"/>
  <c r="E580" i="3"/>
  <c r="C581" i="3"/>
  <c r="D581" i="3"/>
  <c r="E581" i="3"/>
  <c r="C582" i="3"/>
  <c r="D582" i="3"/>
  <c r="E582" i="3"/>
  <c r="C583" i="3"/>
  <c r="D583" i="3"/>
  <c r="E583" i="3"/>
  <c r="C584" i="3"/>
  <c r="D584" i="3"/>
  <c r="E584" i="3"/>
  <c r="C585" i="3"/>
  <c r="D585" i="3"/>
  <c r="E585" i="3"/>
  <c r="C586" i="3"/>
  <c r="D586" i="3"/>
  <c r="E586" i="3"/>
  <c r="C587" i="3"/>
  <c r="D587" i="3"/>
  <c r="E587" i="3"/>
  <c r="C588" i="3"/>
  <c r="D588" i="3"/>
  <c r="E588" i="3"/>
  <c r="C589" i="3"/>
  <c r="D589" i="3"/>
  <c r="E589" i="3"/>
  <c r="C590" i="3"/>
  <c r="D590" i="3"/>
  <c r="E590" i="3"/>
  <c r="C591" i="3"/>
  <c r="D591" i="3"/>
  <c r="E591" i="3"/>
  <c r="C592" i="3"/>
  <c r="D592" i="3"/>
  <c r="E592" i="3"/>
  <c r="C593" i="3"/>
  <c r="D593" i="3"/>
  <c r="E593" i="3"/>
  <c r="C594" i="3"/>
  <c r="D594" i="3"/>
  <c r="E594" i="3"/>
  <c r="C595" i="3"/>
  <c r="D595" i="3"/>
  <c r="E595" i="3"/>
  <c r="C596" i="3"/>
  <c r="D596" i="3"/>
  <c r="E596" i="3"/>
  <c r="C597" i="3"/>
  <c r="D597" i="3"/>
  <c r="E597" i="3"/>
  <c r="C598" i="3"/>
  <c r="D598" i="3"/>
  <c r="E598" i="3"/>
  <c r="C599" i="3"/>
  <c r="D599" i="3"/>
  <c r="E599" i="3"/>
  <c r="C600" i="3"/>
  <c r="D600" i="3"/>
  <c r="E600" i="3"/>
  <c r="C601" i="3"/>
  <c r="D601" i="3"/>
  <c r="E601" i="3"/>
  <c r="C602" i="3"/>
  <c r="D602" i="3"/>
  <c r="E602" i="3"/>
  <c r="C603" i="3"/>
  <c r="D603" i="3"/>
  <c r="E603" i="3"/>
  <c r="C604" i="3"/>
  <c r="D604" i="3"/>
  <c r="E604" i="3"/>
  <c r="C605" i="3"/>
  <c r="D605" i="3"/>
  <c r="E605" i="3"/>
  <c r="C606" i="3"/>
  <c r="D606" i="3"/>
  <c r="E606" i="3"/>
  <c r="C607" i="3"/>
  <c r="D607" i="3"/>
  <c r="E607" i="3"/>
  <c r="C608" i="3"/>
  <c r="D608" i="3"/>
  <c r="E608" i="3"/>
  <c r="C609" i="3"/>
  <c r="D609" i="3"/>
  <c r="E609" i="3"/>
  <c r="C610" i="3"/>
  <c r="D610" i="3"/>
  <c r="E610" i="3"/>
  <c r="C611" i="3"/>
  <c r="D611" i="3"/>
  <c r="E611" i="3"/>
  <c r="C612" i="3"/>
  <c r="D612" i="3"/>
  <c r="E612" i="3"/>
  <c r="C613" i="3"/>
  <c r="D613" i="3"/>
  <c r="E613" i="3"/>
  <c r="C614" i="3"/>
  <c r="D614" i="3"/>
  <c r="E614" i="3"/>
  <c r="C615" i="3"/>
  <c r="D615" i="3"/>
  <c r="E615" i="3"/>
  <c r="C616" i="3"/>
  <c r="D616" i="3"/>
  <c r="E616" i="3"/>
  <c r="C617" i="3"/>
  <c r="D617" i="3"/>
  <c r="E617" i="3"/>
  <c r="C618" i="3"/>
  <c r="D618" i="3"/>
  <c r="E618" i="3"/>
  <c r="C619" i="3"/>
  <c r="D619" i="3"/>
  <c r="E619" i="3"/>
  <c r="C620" i="3"/>
  <c r="D620" i="3"/>
  <c r="E620" i="3"/>
  <c r="C621" i="3"/>
  <c r="D621" i="3"/>
  <c r="E621" i="3"/>
  <c r="C622" i="3"/>
  <c r="D622" i="3"/>
  <c r="E622" i="3"/>
  <c r="C623" i="3"/>
  <c r="D623" i="3"/>
  <c r="E623" i="3"/>
  <c r="C624" i="3"/>
  <c r="D624" i="3"/>
  <c r="E624" i="3"/>
  <c r="C625" i="3"/>
  <c r="D625" i="3"/>
  <c r="E625" i="3"/>
  <c r="C626" i="3"/>
  <c r="D626" i="3"/>
  <c r="E626" i="3"/>
  <c r="C627" i="3"/>
  <c r="D627" i="3"/>
  <c r="E627" i="3"/>
  <c r="C628" i="3"/>
  <c r="D628" i="3"/>
  <c r="E628" i="3"/>
  <c r="C629" i="3"/>
  <c r="D629" i="3"/>
  <c r="E629" i="3"/>
  <c r="C630" i="3"/>
  <c r="D630" i="3"/>
  <c r="E630" i="3"/>
  <c r="C631" i="3"/>
  <c r="D631" i="3"/>
  <c r="E631" i="3"/>
  <c r="C632" i="3"/>
  <c r="D632" i="3"/>
  <c r="E632" i="3"/>
  <c r="C633" i="3"/>
  <c r="D633" i="3"/>
  <c r="E633" i="3"/>
  <c r="C634" i="3"/>
  <c r="D634" i="3"/>
  <c r="E634" i="3"/>
  <c r="C635" i="3"/>
  <c r="D635" i="3"/>
  <c r="E635" i="3"/>
  <c r="C636" i="3"/>
  <c r="D636" i="3"/>
  <c r="E636" i="3"/>
  <c r="C637" i="3"/>
  <c r="D637" i="3"/>
  <c r="E637" i="3"/>
  <c r="C638" i="3"/>
  <c r="D638" i="3"/>
  <c r="E638" i="3"/>
  <c r="C639" i="3"/>
  <c r="D639" i="3"/>
  <c r="E639" i="3"/>
  <c r="C640" i="3"/>
  <c r="D640" i="3"/>
  <c r="E640" i="3"/>
  <c r="C641" i="3"/>
  <c r="D641" i="3"/>
  <c r="E641" i="3"/>
  <c r="C642" i="3"/>
  <c r="D642" i="3"/>
  <c r="E642" i="3"/>
  <c r="C643" i="3"/>
  <c r="D643" i="3"/>
  <c r="E643" i="3"/>
  <c r="C644" i="3"/>
  <c r="D644" i="3"/>
  <c r="E644" i="3"/>
  <c r="C645" i="3"/>
  <c r="D645" i="3"/>
  <c r="E645" i="3"/>
  <c r="C646" i="3"/>
  <c r="D646" i="3"/>
  <c r="E646" i="3"/>
  <c r="C647" i="3"/>
  <c r="D647" i="3"/>
  <c r="E647" i="3"/>
  <c r="C648" i="3"/>
  <c r="D648" i="3"/>
  <c r="E648" i="3"/>
  <c r="C649" i="3"/>
  <c r="D649" i="3"/>
  <c r="E649" i="3"/>
  <c r="C650" i="3"/>
  <c r="D650" i="3"/>
  <c r="E650" i="3"/>
  <c r="C651" i="3"/>
  <c r="D651" i="3"/>
  <c r="E651" i="3"/>
  <c r="C652" i="3"/>
  <c r="D652" i="3"/>
  <c r="E652" i="3"/>
  <c r="C653" i="3"/>
  <c r="D653" i="3"/>
  <c r="E653" i="3"/>
  <c r="C654" i="3"/>
  <c r="D654" i="3"/>
  <c r="E654" i="3"/>
  <c r="C655" i="3"/>
  <c r="D655" i="3"/>
  <c r="E655" i="3"/>
  <c r="C656" i="3"/>
  <c r="D656" i="3"/>
  <c r="E656" i="3"/>
  <c r="C657" i="3"/>
  <c r="D657" i="3"/>
  <c r="E657" i="3"/>
  <c r="C658" i="3"/>
  <c r="D658" i="3"/>
  <c r="E658" i="3"/>
  <c r="C659" i="3"/>
  <c r="D659" i="3"/>
  <c r="E659" i="3"/>
  <c r="C660" i="3"/>
  <c r="D660" i="3"/>
  <c r="E660" i="3"/>
  <c r="C661" i="3"/>
  <c r="D661" i="3"/>
  <c r="E661" i="3"/>
  <c r="C662" i="3"/>
  <c r="D662" i="3"/>
  <c r="E662" i="3"/>
  <c r="C663" i="3"/>
  <c r="D663" i="3"/>
  <c r="E663" i="3"/>
  <c r="C664" i="3"/>
  <c r="D664" i="3"/>
  <c r="E664" i="3"/>
  <c r="C665" i="3"/>
  <c r="D665" i="3"/>
  <c r="E665" i="3"/>
  <c r="C666" i="3"/>
  <c r="D666" i="3"/>
  <c r="E666" i="3"/>
  <c r="C667" i="3"/>
  <c r="D667" i="3"/>
  <c r="E667" i="3"/>
  <c r="C668" i="3"/>
  <c r="D668" i="3"/>
  <c r="E668" i="3"/>
  <c r="C669" i="3"/>
  <c r="D669" i="3"/>
  <c r="E669" i="3"/>
  <c r="C670" i="3"/>
  <c r="D670" i="3"/>
  <c r="E670" i="3"/>
  <c r="C671" i="3"/>
  <c r="D671" i="3"/>
  <c r="E671" i="3"/>
  <c r="C672" i="3"/>
  <c r="D672" i="3"/>
  <c r="E672" i="3"/>
  <c r="C673" i="3"/>
  <c r="D673" i="3"/>
  <c r="E673" i="3"/>
  <c r="C674" i="3"/>
  <c r="D674" i="3"/>
  <c r="E674" i="3"/>
  <c r="C675" i="3"/>
  <c r="D675" i="3"/>
  <c r="E675" i="3"/>
  <c r="C676" i="3"/>
  <c r="D676" i="3"/>
  <c r="E676" i="3"/>
  <c r="C677" i="3"/>
  <c r="D677" i="3"/>
  <c r="E677" i="3"/>
  <c r="C678" i="3"/>
  <c r="D678" i="3"/>
  <c r="E678" i="3"/>
  <c r="C679" i="3"/>
  <c r="D679" i="3"/>
  <c r="E679" i="3"/>
  <c r="C680" i="3"/>
  <c r="D680" i="3"/>
  <c r="E680" i="3"/>
  <c r="C681" i="3"/>
  <c r="D681" i="3"/>
  <c r="E681" i="3"/>
  <c r="C682" i="3"/>
  <c r="D682" i="3"/>
  <c r="E682" i="3"/>
  <c r="C683" i="3"/>
  <c r="D683" i="3"/>
  <c r="E683" i="3"/>
  <c r="C684" i="3"/>
  <c r="D684" i="3"/>
  <c r="E684" i="3"/>
  <c r="C685" i="3"/>
  <c r="D685" i="3"/>
  <c r="E685" i="3"/>
  <c r="C686" i="3"/>
  <c r="D686" i="3"/>
  <c r="E686" i="3"/>
  <c r="C687" i="3"/>
  <c r="D687" i="3"/>
  <c r="E687" i="3"/>
  <c r="C688" i="3"/>
  <c r="D688" i="3"/>
  <c r="E688" i="3"/>
  <c r="C689" i="3"/>
  <c r="D689" i="3"/>
  <c r="E689" i="3"/>
  <c r="C690" i="3"/>
  <c r="D690" i="3"/>
  <c r="E690" i="3"/>
  <c r="C691" i="3"/>
  <c r="D691" i="3"/>
  <c r="E691" i="3"/>
  <c r="C692" i="3"/>
  <c r="D692" i="3"/>
  <c r="E692" i="3"/>
  <c r="C693" i="3"/>
  <c r="D693" i="3"/>
  <c r="E693" i="3"/>
  <c r="C694" i="3"/>
  <c r="D694" i="3"/>
  <c r="E694" i="3"/>
  <c r="C695" i="3"/>
  <c r="D695" i="3"/>
  <c r="E695" i="3"/>
  <c r="C696" i="3"/>
  <c r="D696" i="3"/>
  <c r="E696" i="3"/>
  <c r="C697" i="3"/>
  <c r="D697" i="3"/>
  <c r="E697" i="3"/>
  <c r="C698" i="3"/>
  <c r="D698" i="3"/>
  <c r="E698" i="3"/>
  <c r="C699" i="3"/>
  <c r="D699" i="3"/>
  <c r="E699" i="3"/>
  <c r="C700" i="3"/>
  <c r="D700" i="3"/>
  <c r="E700" i="3"/>
  <c r="C701" i="3"/>
  <c r="D701" i="3"/>
  <c r="E701" i="3"/>
  <c r="C702" i="3"/>
  <c r="D702" i="3"/>
  <c r="E702" i="3"/>
  <c r="C703" i="3"/>
  <c r="D703" i="3"/>
  <c r="E703" i="3"/>
  <c r="C704" i="3"/>
  <c r="D704" i="3"/>
  <c r="E704" i="3"/>
  <c r="C705" i="3"/>
  <c r="D705" i="3"/>
  <c r="E705" i="3"/>
  <c r="C706" i="3"/>
  <c r="D706" i="3"/>
  <c r="E706" i="3"/>
  <c r="C707" i="3"/>
  <c r="D707" i="3"/>
  <c r="E707" i="3"/>
  <c r="C708" i="3"/>
  <c r="D708" i="3"/>
  <c r="E708" i="3"/>
  <c r="C709" i="3"/>
  <c r="D709" i="3"/>
  <c r="E709" i="3"/>
  <c r="C710" i="3"/>
  <c r="D710" i="3"/>
  <c r="E710" i="3"/>
  <c r="C711" i="3"/>
  <c r="D711" i="3"/>
  <c r="E711" i="3"/>
  <c r="C712" i="3"/>
  <c r="D712" i="3"/>
  <c r="E712" i="3"/>
  <c r="C713" i="3"/>
  <c r="D713" i="3"/>
  <c r="E713" i="3"/>
  <c r="C714" i="3"/>
  <c r="D714" i="3"/>
  <c r="E714" i="3"/>
  <c r="C715" i="3"/>
  <c r="D715" i="3"/>
  <c r="E715" i="3"/>
  <c r="C716" i="3"/>
  <c r="D716" i="3"/>
  <c r="E716" i="3"/>
  <c r="C717" i="3"/>
  <c r="D717" i="3"/>
  <c r="E717" i="3"/>
  <c r="C718" i="3"/>
  <c r="D718" i="3"/>
  <c r="E718" i="3"/>
  <c r="C719" i="3"/>
  <c r="D719" i="3"/>
  <c r="E719" i="3"/>
  <c r="C720" i="3"/>
  <c r="D720" i="3"/>
  <c r="E720" i="3"/>
  <c r="C721" i="3"/>
  <c r="D721" i="3"/>
  <c r="E721" i="3"/>
  <c r="C722" i="3"/>
  <c r="D722" i="3"/>
  <c r="E722" i="3"/>
  <c r="C723" i="3"/>
  <c r="D723" i="3"/>
  <c r="E723" i="3"/>
  <c r="C724" i="3"/>
  <c r="D724" i="3"/>
  <c r="E724" i="3"/>
  <c r="C725" i="3"/>
  <c r="D725" i="3"/>
  <c r="E725" i="3"/>
  <c r="C726" i="3"/>
  <c r="D726" i="3"/>
  <c r="E726" i="3"/>
  <c r="C727" i="3"/>
  <c r="D727" i="3"/>
  <c r="E727" i="3"/>
  <c r="C728" i="3"/>
  <c r="D728" i="3"/>
  <c r="E728" i="3"/>
  <c r="C729" i="3"/>
  <c r="D729" i="3"/>
  <c r="E729" i="3"/>
  <c r="C730" i="3"/>
  <c r="D730" i="3"/>
  <c r="E730" i="3"/>
  <c r="C731" i="3"/>
  <c r="D731" i="3"/>
  <c r="E731" i="3"/>
  <c r="C732" i="3"/>
  <c r="D732" i="3"/>
  <c r="E732" i="3"/>
  <c r="C733" i="3"/>
  <c r="D733" i="3"/>
  <c r="E733" i="3"/>
  <c r="C734" i="3"/>
  <c r="D734" i="3"/>
  <c r="E734" i="3"/>
  <c r="C735" i="3"/>
  <c r="D735" i="3"/>
  <c r="E735" i="3"/>
  <c r="C736" i="3"/>
  <c r="D736" i="3"/>
  <c r="E736" i="3"/>
  <c r="C737" i="3"/>
  <c r="D737" i="3"/>
  <c r="E737" i="3"/>
  <c r="C738" i="3"/>
  <c r="D738" i="3"/>
  <c r="E738" i="3"/>
  <c r="C739" i="3"/>
  <c r="D739" i="3"/>
  <c r="E739" i="3"/>
  <c r="C740" i="3"/>
  <c r="D740" i="3"/>
  <c r="E740" i="3"/>
  <c r="C741" i="3"/>
  <c r="D741" i="3"/>
  <c r="E741" i="3"/>
  <c r="C742" i="3"/>
  <c r="D742" i="3"/>
  <c r="E742" i="3"/>
  <c r="C743" i="3"/>
  <c r="D743" i="3"/>
  <c r="E743" i="3"/>
  <c r="C744" i="3"/>
  <c r="D744" i="3"/>
  <c r="E744" i="3"/>
  <c r="C745" i="3"/>
  <c r="D745" i="3"/>
  <c r="E745" i="3"/>
  <c r="C746" i="3"/>
  <c r="D746" i="3"/>
  <c r="E746" i="3"/>
  <c r="C747" i="3"/>
  <c r="D747" i="3"/>
  <c r="E747" i="3"/>
  <c r="C748" i="3"/>
  <c r="D748" i="3"/>
  <c r="E748" i="3"/>
  <c r="C749" i="3"/>
  <c r="D749" i="3"/>
  <c r="E749" i="3"/>
  <c r="C750" i="3"/>
  <c r="D750" i="3"/>
  <c r="E750" i="3"/>
  <c r="C751" i="3"/>
  <c r="D751" i="3"/>
  <c r="E751" i="3"/>
  <c r="C752" i="3"/>
  <c r="D752" i="3"/>
  <c r="E752" i="3"/>
  <c r="C753" i="3"/>
  <c r="D753" i="3"/>
  <c r="E753" i="3"/>
  <c r="C754" i="3"/>
  <c r="D754" i="3"/>
  <c r="E754" i="3"/>
  <c r="C755" i="3"/>
  <c r="D755" i="3"/>
  <c r="E755" i="3"/>
  <c r="C756" i="3"/>
  <c r="D756" i="3"/>
  <c r="E756" i="3"/>
  <c r="C757" i="3"/>
  <c r="D757" i="3"/>
  <c r="E757" i="3"/>
  <c r="C758" i="3"/>
  <c r="D758" i="3"/>
  <c r="E758" i="3"/>
  <c r="C759" i="3"/>
  <c r="D759" i="3"/>
  <c r="E759" i="3"/>
  <c r="C760" i="3"/>
  <c r="D760" i="3"/>
  <c r="E760" i="3"/>
  <c r="C761" i="3"/>
  <c r="D761" i="3"/>
  <c r="E761" i="3"/>
  <c r="C762" i="3"/>
  <c r="D762" i="3"/>
  <c r="E762" i="3"/>
  <c r="C763" i="3"/>
  <c r="D763" i="3"/>
  <c r="E763" i="3"/>
  <c r="C764" i="3"/>
  <c r="D764" i="3"/>
  <c r="E764" i="3"/>
  <c r="C765" i="3"/>
  <c r="D765" i="3"/>
  <c r="E765" i="3"/>
  <c r="C766" i="3"/>
  <c r="D766" i="3"/>
  <c r="E766" i="3"/>
  <c r="C767" i="3"/>
  <c r="D767" i="3"/>
  <c r="E767" i="3"/>
  <c r="C768" i="3"/>
  <c r="D768" i="3"/>
  <c r="E768" i="3"/>
  <c r="C769" i="3"/>
  <c r="D769" i="3"/>
  <c r="E769" i="3"/>
  <c r="C770" i="3"/>
  <c r="D770" i="3"/>
  <c r="E770" i="3"/>
  <c r="C771" i="3"/>
  <c r="D771" i="3"/>
  <c r="E771" i="3"/>
  <c r="C772" i="3"/>
  <c r="D772" i="3"/>
  <c r="E772" i="3"/>
  <c r="C773" i="3"/>
  <c r="D773" i="3"/>
  <c r="E773" i="3"/>
  <c r="C774" i="3"/>
  <c r="D774" i="3"/>
  <c r="E774" i="3"/>
  <c r="C775" i="3"/>
  <c r="D775" i="3"/>
  <c r="E775" i="3"/>
  <c r="C776" i="3"/>
  <c r="D776" i="3"/>
  <c r="E776" i="3"/>
  <c r="C777" i="3"/>
  <c r="D777" i="3"/>
  <c r="E777" i="3"/>
  <c r="C778" i="3"/>
  <c r="D778" i="3"/>
  <c r="E778" i="3"/>
  <c r="C779" i="3"/>
  <c r="D779" i="3"/>
  <c r="E779" i="3"/>
  <c r="C780" i="3"/>
  <c r="D780" i="3"/>
  <c r="E780" i="3"/>
  <c r="C781" i="3"/>
  <c r="D781" i="3"/>
  <c r="E781" i="3"/>
  <c r="C782" i="3"/>
  <c r="D782" i="3"/>
  <c r="E782" i="3"/>
  <c r="C783" i="3"/>
  <c r="D783" i="3"/>
  <c r="E783" i="3"/>
  <c r="C784" i="3"/>
  <c r="D784" i="3"/>
  <c r="E784" i="3"/>
  <c r="C785" i="3"/>
  <c r="D785" i="3"/>
  <c r="E785" i="3"/>
  <c r="C786" i="3"/>
  <c r="D786" i="3"/>
  <c r="E786" i="3"/>
  <c r="C787" i="3"/>
  <c r="D787" i="3"/>
  <c r="E787" i="3"/>
  <c r="C788" i="3"/>
  <c r="D788" i="3"/>
  <c r="E788" i="3"/>
  <c r="C789" i="3"/>
  <c r="D789" i="3"/>
  <c r="E789" i="3"/>
  <c r="C790" i="3"/>
  <c r="D790" i="3"/>
  <c r="E790" i="3"/>
  <c r="C791" i="3"/>
  <c r="D791" i="3"/>
  <c r="E791" i="3"/>
  <c r="C792" i="3"/>
  <c r="D792" i="3"/>
  <c r="E792" i="3"/>
  <c r="C793" i="3"/>
  <c r="D793" i="3"/>
  <c r="E793" i="3"/>
  <c r="C794" i="3"/>
  <c r="D794" i="3"/>
  <c r="E794" i="3"/>
  <c r="C795" i="3"/>
  <c r="D795" i="3"/>
  <c r="E795" i="3"/>
  <c r="C796" i="3"/>
  <c r="D796" i="3"/>
  <c r="E796" i="3"/>
  <c r="C797" i="3"/>
  <c r="D797" i="3"/>
  <c r="E797" i="3"/>
  <c r="C798" i="3"/>
  <c r="D798" i="3"/>
  <c r="E798" i="3"/>
  <c r="C799" i="3"/>
  <c r="D799" i="3"/>
  <c r="E799" i="3"/>
  <c r="C800" i="3"/>
  <c r="D800" i="3"/>
  <c r="E800" i="3"/>
  <c r="C801" i="3"/>
  <c r="D801" i="3"/>
  <c r="E801" i="3"/>
  <c r="C802" i="3"/>
  <c r="D802" i="3"/>
  <c r="E802" i="3"/>
  <c r="C803" i="3"/>
  <c r="D803" i="3"/>
  <c r="E803" i="3"/>
  <c r="C804" i="3"/>
  <c r="D804" i="3"/>
  <c r="E804" i="3"/>
  <c r="C805" i="3"/>
  <c r="D805" i="3"/>
  <c r="E805" i="3"/>
  <c r="C806" i="3"/>
  <c r="D806" i="3"/>
  <c r="E806" i="3"/>
  <c r="C807" i="3"/>
  <c r="D807" i="3"/>
  <c r="E807" i="3"/>
  <c r="C808" i="3"/>
  <c r="D808" i="3"/>
  <c r="E808" i="3"/>
  <c r="C809" i="3"/>
  <c r="D809" i="3"/>
  <c r="E809" i="3"/>
  <c r="C810" i="3"/>
  <c r="D810" i="3"/>
  <c r="E810" i="3"/>
  <c r="C811" i="3"/>
  <c r="D811" i="3"/>
  <c r="E811" i="3"/>
  <c r="C812" i="3"/>
  <c r="D812" i="3"/>
  <c r="E812" i="3"/>
  <c r="C813" i="3"/>
  <c r="D813" i="3"/>
  <c r="E813" i="3"/>
  <c r="C814" i="3"/>
  <c r="D814" i="3"/>
  <c r="E814" i="3"/>
  <c r="C815" i="3"/>
  <c r="D815" i="3"/>
  <c r="E815" i="3"/>
  <c r="C816" i="3"/>
  <c r="D816" i="3"/>
  <c r="E816" i="3"/>
  <c r="C817" i="3"/>
  <c r="D817" i="3"/>
  <c r="E817" i="3"/>
  <c r="C818" i="3"/>
  <c r="D818" i="3"/>
  <c r="E818" i="3"/>
  <c r="C819" i="3"/>
  <c r="D819" i="3"/>
  <c r="E819" i="3"/>
  <c r="C820" i="3"/>
  <c r="D820" i="3"/>
  <c r="E820" i="3"/>
  <c r="C821" i="3"/>
  <c r="D821" i="3"/>
  <c r="E821" i="3"/>
  <c r="C822" i="3"/>
  <c r="D822" i="3"/>
  <c r="E822" i="3"/>
  <c r="C823" i="3"/>
  <c r="D823" i="3"/>
  <c r="E823" i="3"/>
  <c r="C824" i="3"/>
  <c r="D824" i="3"/>
  <c r="E824" i="3"/>
  <c r="C825" i="3"/>
  <c r="D825" i="3"/>
  <c r="E825" i="3"/>
  <c r="C826" i="3"/>
  <c r="D826" i="3"/>
  <c r="E826" i="3"/>
  <c r="C827" i="3"/>
  <c r="D827" i="3"/>
  <c r="E827" i="3"/>
  <c r="C828" i="3"/>
  <c r="D828" i="3"/>
  <c r="E828" i="3"/>
  <c r="C829" i="3"/>
  <c r="D829" i="3"/>
  <c r="E829" i="3"/>
  <c r="C830" i="3"/>
  <c r="D830" i="3"/>
  <c r="E830" i="3"/>
  <c r="C831" i="3"/>
  <c r="D831" i="3"/>
  <c r="E831" i="3"/>
  <c r="C832" i="3"/>
  <c r="D832" i="3"/>
  <c r="E832" i="3"/>
  <c r="C833" i="3"/>
  <c r="D833" i="3"/>
  <c r="E833" i="3"/>
  <c r="C834" i="3"/>
  <c r="D834" i="3"/>
  <c r="E834" i="3"/>
  <c r="C835" i="3"/>
  <c r="D835" i="3"/>
  <c r="E835" i="3"/>
  <c r="C836" i="3"/>
  <c r="D836" i="3"/>
  <c r="E836" i="3"/>
  <c r="C837" i="3"/>
  <c r="D837" i="3"/>
  <c r="E837" i="3"/>
  <c r="C838" i="3"/>
  <c r="D838" i="3"/>
  <c r="E838" i="3"/>
  <c r="C839" i="3"/>
  <c r="D839" i="3"/>
  <c r="E839" i="3"/>
  <c r="C840" i="3"/>
  <c r="D840" i="3"/>
  <c r="E840" i="3"/>
  <c r="C841" i="3"/>
  <c r="D841" i="3"/>
  <c r="E841" i="3"/>
  <c r="C842" i="3"/>
  <c r="D842" i="3"/>
  <c r="E842" i="3"/>
  <c r="C843" i="3"/>
  <c r="D843" i="3"/>
  <c r="E843" i="3"/>
  <c r="C844" i="3"/>
  <c r="D844" i="3"/>
  <c r="E844" i="3"/>
  <c r="C845" i="3"/>
  <c r="D845" i="3"/>
  <c r="E845" i="3"/>
  <c r="C846" i="3"/>
  <c r="D846" i="3"/>
  <c r="E846" i="3"/>
  <c r="C847" i="3"/>
  <c r="D847" i="3"/>
  <c r="E847" i="3"/>
  <c r="C848" i="3"/>
  <c r="D848" i="3"/>
  <c r="E848" i="3"/>
  <c r="C849" i="3"/>
  <c r="D849" i="3"/>
  <c r="E849" i="3"/>
  <c r="C850" i="3"/>
  <c r="D850" i="3"/>
  <c r="E850" i="3"/>
  <c r="C851" i="3"/>
  <c r="D851" i="3"/>
  <c r="E851" i="3"/>
  <c r="C852" i="3"/>
  <c r="D852" i="3"/>
  <c r="E852" i="3"/>
  <c r="C853" i="3"/>
  <c r="D853" i="3"/>
  <c r="E853" i="3"/>
  <c r="C854" i="3"/>
  <c r="D854" i="3"/>
  <c r="E854" i="3"/>
  <c r="C855" i="3"/>
  <c r="D855" i="3"/>
  <c r="E855" i="3"/>
  <c r="C856" i="3"/>
  <c r="D856" i="3"/>
  <c r="E856" i="3"/>
  <c r="C857" i="3"/>
  <c r="D857" i="3"/>
  <c r="E857" i="3"/>
  <c r="C858" i="3"/>
  <c r="D858" i="3"/>
  <c r="E858" i="3"/>
  <c r="C859" i="3"/>
  <c r="D859" i="3"/>
  <c r="E859" i="3"/>
  <c r="C860" i="3"/>
  <c r="D860" i="3"/>
  <c r="E860" i="3"/>
  <c r="C861" i="3"/>
  <c r="D861" i="3"/>
  <c r="E861" i="3"/>
  <c r="C862" i="3"/>
  <c r="D862" i="3"/>
  <c r="E862" i="3"/>
  <c r="C863" i="3"/>
  <c r="D863" i="3"/>
  <c r="E863" i="3"/>
  <c r="C864" i="3"/>
  <c r="D864" i="3"/>
  <c r="E864" i="3"/>
  <c r="C865" i="3"/>
  <c r="D865" i="3"/>
  <c r="E865" i="3"/>
  <c r="C866" i="3"/>
  <c r="D866" i="3"/>
  <c r="E866" i="3"/>
  <c r="C867" i="3"/>
  <c r="D867" i="3"/>
  <c r="E867" i="3"/>
  <c r="C868" i="3"/>
  <c r="D868" i="3"/>
  <c r="E868" i="3"/>
  <c r="C869" i="3"/>
  <c r="D869" i="3"/>
  <c r="E869" i="3"/>
  <c r="C870" i="3"/>
  <c r="D870" i="3"/>
  <c r="E870" i="3"/>
  <c r="C871" i="3"/>
  <c r="D871" i="3"/>
  <c r="E871" i="3"/>
  <c r="C872" i="3"/>
  <c r="D872" i="3"/>
  <c r="E872" i="3"/>
  <c r="C873" i="3"/>
  <c r="D873" i="3"/>
  <c r="E873" i="3"/>
  <c r="C874" i="3"/>
  <c r="D874" i="3"/>
  <c r="E874" i="3"/>
  <c r="C875" i="3"/>
  <c r="D875" i="3"/>
  <c r="E875" i="3"/>
  <c r="C876" i="3"/>
  <c r="D876" i="3"/>
  <c r="E876" i="3"/>
  <c r="C877" i="3"/>
  <c r="D877" i="3"/>
  <c r="E877" i="3"/>
  <c r="C878" i="3"/>
  <c r="D878" i="3"/>
  <c r="E878" i="3"/>
  <c r="C879" i="3"/>
  <c r="D879" i="3"/>
  <c r="E879" i="3"/>
  <c r="C880" i="3"/>
  <c r="D880" i="3"/>
  <c r="E880" i="3"/>
  <c r="C881" i="3"/>
  <c r="D881" i="3"/>
  <c r="E881" i="3"/>
  <c r="C882" i="3"/>
  <c r="D882" i="3"/>
  <c r="E882" i="3"/>
  <c r="C883" i="3"/>
  <c r="D883" i="3"/>
  <c r="E883" i="3"/>
  <c r="C884" i="3"/>
  <c r="D884" i="3"/>
  <c r="E884" i="3"/>
  <c r="C885" i="3"/>
  <c r="D885" i="3"/>
  <c r="E885" i="3"/>
  <c r="C886" i="3"/>
  <c r="D886" i="3"/>
  <c r="E886" i="3"/>
  <c r="C887" i="3"/>
  <c r="D887" i="3"/>
  <c r="E887" i="3"/>
  <c r="C888" i="3"/>
  <c r="D888" i="3"/>
  <c r="E888" i="3"/>
  <c r="C889" i="3"/>
  <c r="D889" i="3"/>
  <c r="E889" i="3"/>
  <c r="C890" i="3"/>
  <c r="D890" i="3"/>
  <c r="E890" i="3"/>
  <c r="C891" i="3"/>
  <c r="D891" i="3"/>
  <c r="E891" i="3"/>
  <c r="C892" i="3"/>
  <c r="D892" i="3"/>
  <c r="E892" i="3"/>
  <c r="C893" i="3"/>
  <c r="D893" i="3"/>
  <c r="E893" i="3"/>
  <c r="C894" i="3"/>
  <c r="D894" i="3"/>
  <c r="E894" i="3"/>
  <c r="C895" i="3"/>
  <c r="D895" i="3"/>
  <c r="E895" i="3"/>
  <c r="C896" i="3"/>
  <c r="D896" i="3"/>
  <c r="E896" i="3"/>
  <c r="C897" i="3"/>
  <c r="D897" i="3"/>
  <c r="E897" i="3"/>
  <c r="C898" i="3"/>
  <c r="D898" i="3"/>
  <c r="E898" i="3"/>
  <c r="C899" i="3"/>
  <c r="D899" i="3"/>
  <c r="E899" i="3"/>
  <c r="C900" i="3"/>
  <c r="D900" i="3"/>
  <c r="E900" i="3"/>
  <c r="C901" i="3"/>
  <c r="D901" i="3"/>
  <c r="E901" i="3"/>
  <c r="C902" i="3"/>
  <c r="D902" i="3"/>
  <c r="E902" i="3"/>
  <c r="C903" i="3"/>
  <c r="D903" i="3"/>
  <c r="E903" i="3"/>
  <c r="C904" i="3"/>
  <c r="D904" i="3"/>
  <c r="E904" i="3"/>
  <c r="C905" i="3"/>
  <c r="D905" i="3"/>
  <c r="E905" i="3"/>
  <c r="C906" i="3"/>
  <c r="D906" i="3"/>
  <c r="E906" i="3"/>
  <c r="C907" i="3"/>
  <c r="D907" i="3"/>
  <c r="E907" i="3"/>
  <c r="C908" i="3"/>
  <c r="D908" i="3"/>
  <c r="E908" i="3"/>
  <c r="C909" i="3"/>
  <c r="D909" i="3"/>
  <c r="E909" i="3"/>
  <c r="C910" i="3"/>
  <c r="D910" i="3"/>
  <c r="E910" i="3"/>
  <c r="C911" i="3"/>
  <c r="D911" i="3"/>
  <c r="E911" i="3"/>
  <c r="C912" i="3"/>
  <c r="D912" i="3"/>
  <c r="E912" i="3"/>
  <c r="C913" i="3"/>
  <c r="D913" i="3"/>
  <c r="E913" i="3"/>
  <c r="C914" i="3"/>
  <c r="D914" i="3"/>
  <c r="E914" i="3"/>
  <c r="C915" i="3"/>
  <c r="D915" i="3"/>
  <c r="E915" i="3"/>
  <c r="C916" i="3"/>
  <c r="D916" i="3"/>
  <c r="E916" i="3"/>
  <c r="C917" i="3"/>
  <c r="D917" i="3"/>
  <c r="E917" i="3"/>
  <c r="C918" i="3"/>
  <c r="D918" i="3"/>
  <c r="E918" i="3"/>
  <c r="C919" i="3"/>
  <c r="D919" i="3"/>
  <c r="E919" i="3"/>
  <c r="C920" i="3"/>
  <c r="D920" i="3"/>
  <c r="E920" i="3"/>
  <c r="C921" i="3"/>
  <c r="D921" i="3"/>
  <c r="E921" i="3"/>
  <c r="C922" i="3"/>
  <c r="D922" i="3"/>
  <c r="E922" i="3"/>
  <c r="C923" i="3"/>
  <c r="D923" i="3"/>
  <c r="E923" i="3"/>
  <c r="C924" i="3"/>
  <c r="D924" i="3"/>
  <c r="E924" i="3"/>
  <c r="C925" i="3"/>
  <c r="D925" i="3"/>
  <c r="E925" i="3"/>
  <c r="C926" i="3"/>
  <c r="D926" i="3"/>
  <c r="E926" i="3"/>
  <c r="C927" i="3"/>
  <c r="D927" i="3"/>
  <c r="E927" i="3"/>
  <c r="C928" i="3"/>
  <c r="D928" i="3"/>
  <c r="E928" i="3"/>
  <c r="C929" i="3"/>
  <c r="D929" i="3"/>
  <c r="E929" i="3"/>
  <c r="C930" i="3"/>
  <c r="D930" i="3"/>
  <c r="E930" i="3"/>
  <c r="C931" i="3"/>
  <c r="D931" i="3"/>
  <c r="E931" i="3"/>
  <c r="C932" i="3"/>
  <c r="D932" i="3"/>
  <c r="E932" i="3"/>
  <c r="C933" i="3"/>
  <c r="D933" i="3"/>
  <c r="E933" i="3"/>
  <c r="C934" i="3"/>
  <c r="D934" i="3"/>
  <c r="E934" i="3"/>
  <c r="C935" i="3"/>
  <c r="D935" i="3"/>
  <c r="E935" i="3"/>
  <c r="C936" i="3"/>
  <c r="D936" i="3"/>
  <c r="E936" i="3"/>
  <c r="C937" i="3"/>
  <c r="D937" i="3"/>
  <c r="E937" i="3"/>
  <c r="C938" i="3"/>
  <c r="D938" i="3"/>
  <c r="E938" i="3"/>
  <c r="C939" i="3"/>
  <c r="D939" i="3"/>
  <c r="E939" i="3"/>
  <c r="C940" i="3"/>
  <c r="D940" i="3"/>
  <c r="E940" i="3"/>
  <c r="C941" i="3"/>
  <c r="D941" i="3"/>
  <c r="E941" i="3"/>
  <c r="C942" i="3"/>
  <c r="D942" i="3"/>
  <c r="E942" i="3"/>
  <c r="C943" i="3"/>
  <c r="D943" i="3"/>
  <c r="E943" i="3"/>
  <c r="C944" i="3"/>
  <c r="D944" i="3"/>
  <c r="E944" i="3"/>
  <c r="C945" i="3"/>
  <c r="D945" i="3"/>
  <c r="E945" i="3"/>
  <c r="C946" i="3"/>
  <c r="D946" i="3"/>
  <c r="E946" i="3"/>
  <c r="C947" i="3"/>
  <c r="D947" i="3"/>
  <c r="E947" i="3"/>
  <c r="C948" i="3"/>
  <c r="D948" i="3"/>
  <c r="E948" i="3"/>
  <c r="C949" i="3"/>
  <c r="D949" i="3"/>
  <c r="E949" i="3"/>
  <c r="C950" i="3"/>
  <c r="D950" i="3"/>
  <c r="E950" i="3"/>
  <c r="C951" i="3"/>
  <c r="D951" i="3"/>
  <c r="E951" i="3"/>
  <c r="C952" i="3"/>
  <c r="D952" i="3"/>
  <c r="E952" i="3"/>
  <c r="C953" i="3"/>
  <c r="D953" i="3"/>
  <c r="E953" i="3"/>
  <c r="C954" i="3"/>
  <c r="D954" i="3"/>
  <c r="E954" i="3"/>
  <c r="C955" i="3"/>
  <c r="D955" i="3"/>
  <c r="E955" i="3"/>
  <c r="C956" i="3"/>
  <c r="D956" i="3"/>
  <c r="E956" i="3"/>
  <c r="C957" i="3"/>
  <c r="D957" i="3"/>
  <c r="E957" i="3"/>
  <c r="C958" i="3"/>
  <c r="D958" i="3"/>
  <c r="E958" i="3"/>
  <c r="C959" i="3"/>
  <c r="D959" i="3"/>
  <c r="E959" i="3"/>
  <c r="C960" i="3"/>
  <c r="D960" i="3"/>
  <c r="E960" i="3"/>
  <c r="C961" i="3"/>
  <c r="D961" i="3"/>
  <c r="E961" i="3"/>
  <c r="C962" i="3"/>
  <c r="D962" i="3"/>
  <c r="E962" i="3"/>
  <c r="C963" i="3"/>
  <c r="D963" i="3"/>
  <c r="E963" i="3"/>
  <c r="C964" i="3"/>
  <c r="D964" i="3"/>
  <c r="E964" i="3"/>
  <c r="C965" i="3"/>
  <c r="D965" i="3"/>
  <c r="E965" i="3"/>
  <c r="C966" i="3"/>
  <c r="D966" i="3"/>
  <c r="E966" i="3"/>
  <c r="C967" i="3"/>
  <c r="D967" i="3"/>
  <c r="E967" i="3"/>
  <c r="C968" i="3"/>
  <c r="D968" i="3"/>
  <c r="E968" i="3"/>
  <c r="C969" i="3"/>
  <c r="D969" i="3"/>
  <c r="E969" i="3"/>
  <c r="C970" i="3"/>
  <c r="D970" i="3"/>
  <c r="E970" i="3"/>
  <c r="C971" i="3"/>
  <c r="D971" i="3"/>
  <c r="E971" i="3"/>
  <c r="C972" i="3"/>
  <c r="D972" i="3"/>
  <c r="E972" i="3"/>
  <c r="C973" i="3"/>
  <c r="D973" i="3"/>
  <c r="E973" i="3"/>
  <c r="C974" i="3"/>
  <c r="D974" i="3"/>
  <c r="E974" i="3"/>
  <c r="C975" i="3"/>
  <c r="D975" i="3"/>
  <c r="E975" i="3"/>
  <c r="C976" i="3"/>
  <c r="D976" i="3"/>
  <c r="E976" i="3"/>
  <c r="C977" i="3"/>
  <c r="D977" i="3"/>
  <c r="E977" i="3"/>
  <c r="C978" i="3"/>
  <c r="D978" i="3"/>
  <c r="E978" i="3"/>
  <c r="C979" i="3"/>
  <c r="D979" i="3"/>
  <c r="E979" i="3"/>
  <c r="C980" i="3"/>
  <c r="D980" i="3"/>
  <c r="E980" i="3"/>
  <c r="C981" i="3"/>
  <c r="D981" i="3"/>
  <c r="E981" i="3"/>
  <c r="C982" i="3"/>
  <c r="D982" i="3"/>
  <c r="E982" i="3"/>
  <c r="C983" i="3"/>
  <c r="D983" i="3"/>
  <c r="E983" i="3"/>
  <c r="C984" i="3"/>
  <c r="D984" i="3"/>
  <c r="E984" i="3"/>
  <c r="C985" i="3"/>
  <c r="D985" i="3"/>
  <c r="E985" i="3"/>
  <c r="C986" i="3"/>
  <c r="D986" i="3"/>
  <c r="E986" i="3"/>
  <c r="C987" i="3"/>
  <c r="D987" i="3"/>
  <c r="E987" i="3"/>
  <c r="C988" i="3"/>
  <c r="D988" i="3"/>
  <c r="E988" i="3"/>
  <c r="C989" i="3"/>
  <c r="D989" i="3"/>
  <c r="E989" i="3"/>
  <c r="C990" i="3"/>
  <c r="D990" i="3"/>
  <c r="E990" i="3"/>
  <c r="C991" i="3"/>
  <c r="D991" i="3"/>
  <c r="E991" i="3"/>
  <c r="C992" i="3"/>
  <c r="D992" i="3"/>
  <c r="E992" i="3"/>
  <c r="C993" i="3"/>
  <c r="D993" i="3"/>
  <c r="E993" i="3"/>
  <c r="C994" i="3"/>
  <c r="D994" i="3"/>
  <c r="E994" i="3"/>
  <c r="C995" i="3"/>
  <c r="D995" i="3"/>
  <c r="E995" i="3"/>
  <c r="C996" i="3"/>
  <c r="D996" i="3"/>
  <c r="E996" i="3"/>
  <c r="C997" i="3"/>
  <c r="D997" i="3"/>
  <c r="E997" i="3"/>
  <c r="C998" i="3"/>
  <c r="D998" i="3"/>
  <c r="E998" i="3"/>
  <c r="C999" i="3"/>
  <c r="D999" i="3"/>
  <c r="E999" i="3"/>
  <c r="C1000" i="3"/>
  <c r="D1000" i="3"/>
  <c r="E1000" i="3"/>
  <c r="C1001" i="3"/>
  <c r="D1001" i="3"/>
  <c r="E1001" i="3"/>
  <c r="C1002" i="3"/>
  <c r="D1002" i="3"/>
  <c r="E1002" i="3"/>
  <c r="C490" i="2"/>
  <c r="D490" i="2"/>
  <c r="E490" i="2"/>
  <c r="C491" i="2"/>
  <c r="D491" i="2"/>
  <c r="E491" i="2"/>
  <c r="C492" i="2"/>
  <c r="D492" i="2"/>
  <c r="E492" i="2"/>
  <c r="C493" i="2"/>
  <c r="D493" i="2"/>
  <c r="E493" i="2"/>
  <c r="C494" i="2"/>
  <c r="D494" i="2"/>
  <c r="E494" i="2"/>
  <c r="C495" i="2"/>
  <c r="D495" i="2"/>
  <c r="E495" i="2"/>
  <c r="C496" i="2"/>
  <c r="D496" i="2"/>
  <c r="E496" i="2"/>
  <c r="C497" i="2"/>
  <c r="D497" i="2"/>
  <c r="E497" i="2"/>
  <c r="C498" i="2"/>
  <c r="D498" i="2"/>
  <c r="E498" i="2"/>
  <c r="C499" i="2"/>
  <c r="D499" i="2"/>
  <c r="E499" i="2"/>
  <c r="C500" i="2"/>
  <c r="D500" i="2"/>
  <c r="E500" i="2"/>
  <c r="C501" i="2"/>
  <c r="D501" i="2"/>
  <c r="E501" i="2"/>
  <c r="C502" i="2"/>
  <c r="D502" i="2"/>
  <c r="E502" i="2"/>
  <c r="D3" i="3"/>
  <c r="E3" i="3"/>
  <c r="D4" i="3"/>
  <c r="E4" i="3"/>
  <c r="D5" i="3"/>
  <c r="E5" i="3"/>
  <c r="C5" i="3" s="1"/>
  <c r="D7" i="3"/>
  <c r="E7" i="3"/>
  <c r="C8" i="3"/>
  <c r="D8" i="3"/>
  <c r="E8" i="3"/>
  <c r="D9" i="3"/>
  <c r="E9" i="3"/>
  <c r="C10" i="3"/>
  <c r="D10" i="3"/>
  <c r="E10" i="3"/>
  <c r="C11" i="3"/>
  <c r="D11" i="3"/>
  <c r="E11" i="3"/>
  <c r="D12" i="3"/>
  <c r="E12" i="3"/>
  <c r="D13" i="3"/>
  <c r="E13" i="3"/>
  <c r="C13" i="3" s="1"/>
  <c r="C14" i="3"/>
  <c r="D14" i="3"/>
  <c r="E14" i="3"/>
  <c r="D15" i="3"/>
  <c r="E15" i="3"/>
  <c r="D16" i="3"/>
  <c r="E16" i="3"/>
  <c r="C17" i="3"/>
  <c r="D17" i="3"/>
  <c r="E17" i="3"/>
  <c r="C18" i="3"/>
  <c r="D18" i="3"/>
  <c r="E18" i="3"/>
  <c r="C19" i="3"/>
  <c r="D19" i="3"/>
  <c r="E19" i="3"/>
  <c r="C20" i="3"/>
  <c r="D20" i="3"/>
  <c r="E20" i="3"/>
  <c r="D21" i="3"/>
  <c r="E21" i="3"/>
  <c r="D22" i="3"/>
  <c r="E22" i="3"/>
  <c r="D23" i="3"/>
  <c r="E23" i="3"/>
  <c r="D24" i="3"/>
  <c r="E24" i="3"/>
  <c r="C24" i="3" s="1"/>
  <c r="C25" i="3"/>
  <c r="D25" i="3"/>
  <c r="E25" i="3"/>
  <c r="C26" i="3"/>
  <c r="D26" i="3"/>
  <c r="E26" i="3"/>
  <c r="D27" i="3"/>
  <c r="E27" i="3"/>
  <c r="C28" i="3"/>
  <c r="D28" i="3"/>
  <c r="E28" i="3"/>
  <c r="D29" i="3"/>
  <c r="E29" i="3"/>
  <c r="D30" i="3"/>
  <c r="E30" i="3"/>
  <c r="C30" i="3" s="1"/>
  <c r="C31" i="3"/>
  <c r="D31" i="3"/>
  <c r="E31" i="3"/>
  <c r="C32" i="3"/>
  <c r="D32" i="3"/>
  <c r="E32" i="3"/>
  <c r="C33" i="3"/>
  <c r="D33" i="3"/>
  <c r="E33" i="3"/>
  <c r="C34" i="3"/>
  <c r="D34" i="3"/>
  <c r="E34" i="3"/>
  <c r="D35" i="3"/>
  <c r="E35" i="3"/>
  <c r="C35" i="3" s="1"/>
  <c r="D36" i="3"/>
  <c r="E36" i="3"/>
  <c r="C37" i="3"/>
  <c r="D37" i="3"/>
  <c r="E37" i="3"/>
  <c r="D38" i="3"/>
  <c r="E38" i="3"/>
  <c r="C39" i="3"/>
  <c r="D39" i="3"/>
  <c r="E39" i="3"/>
  <c r="D40" i="3"/>
  <c r="E40" i="3"/>
  <c r="C41" i="3"/>
  <c r="D41" i="3"/>
  <c r="E41" i="3"/>
  <c r="D42" i="3"/>
  <c r="E42" i="3"/>
  <c r="D43" i="3"/>
  <c r="E43" i="3"/>
  <c r="C44" i="3"/>
  <c r="D44" i="3"/>
  <c r="E44" i="3"/>
  <c r="C45" i="3"/>
  <c r="D45" i="3"/>
  <c r="E45" i="3"/>
  <c r="C46" i="3"/>
  <c r="D46" i="3"/>
  <c r="E46" i="3"/>
  <c r="D47" i="3"/>
  <c r="E47" i="3"/>
  <c r="C47" i="3" s="1"/>
  <c r="C48" i="3"/>
  <c r="D48" i="3"/>
  <c r="E48" i="3"/>
  <c r="C49" i="3"/>
  <c r="D49" i="3"/>
  <c r="E49" i="3"/>
  <c r="D50" i="3"/>
  <c r="E50" i="3"/>
  <c r="C51" i="3"/>
  <c r="D51" i="3"/>
  <c r="E51" i="3"/>
  <c r="C52" i="3"/>
  <c r="D52" i="3"/>
  <c r="E52" i="3"/>
  <c r="C53" i="3"/>
  <c r="D53" i="3"/>
  <c r="E53" i="3"/>
  <c r="C54" i="3"/>
  <c r="D54" i="3"/>
  <c r="E54" i="3"/>
  <c r="C55" i="3"/>
  <c r="D55" i="3"/>
  <c r="E55" i="3"/>
  <c r="C56" i="3"/>
  <c r="D56" i="3"/>
  <c r="E56" i="3"/>
  <c r="C57" i="3"/>
  <c r="D57" i="3"/>
  <c r="E57" i="3"/>
  <c r="C58" i="3"/>
  <c r="D58" i="3"/>
  <c r="E58" i="3"/>
  <c r="C59" i="3"/>
  <c r="D59" i="3"/>
  <c r="E59" i="3"/>
  <c r="C60" i="3"/>
  <c r="D60" i="3"/>
  <c r="E60" i="3"/>
  <c r="C61" i="3"/>
  <c r="D61" i="3"/>
  <c r="E61" i="3"/>
  <c r="C62" i="3"/>
  <c r="D62" i="3"/>
  <c r="E62" i="3"/>
  <c r="C63" i="3"/>
  <c r="D63" i="3"/>
  <c r="E63" i="3"/>
  <c r="C64" i="3"/>
  <c r="D64" i="3"/>
  <c r="E64" i="3"/>
  <c r="C65" i="3"/>
  <c r="D65" i="3"/>
  <c r="E65" i="3"/>
  <c r="C66" i="3"/>
  <c r="D66" i="3"/>
  <c r="E66" i="3"/>
  <c r="C67" i="3"/>
  <c r="D67" i="3"/>
  <c r="E67" i="3"/>
  <c r="C68" i="3"/>
  <c r="D68" i="3"/>
  <c r="E68" i="3"/>
  <c r="C69" i="3"/>
  <c r="D69" i="3"/>
  <c r="E69" i="3"/>
  <c r="C70" i="3"/>
  <c r="D70" i="3"/>
  <c r="E70" i="3"/>
  <c r="C71" i="3"/>
  <c r="D71" i="3"/>
  <c r="E71" i="3"/>
  <c r="C72" i="3"/>
  <c r="D72" i="3"/>
  <c r="E72" i="3"/>
  <c r="C73" i="3"/>
  <c r="D73" i="3"/>
  <c r="E73" i="3"/>
  <c r="C74" i="3"/>
  <c r="D74" i="3"/>
  <c r="E74" i="3"/>
  <c r="C75" i="3"/>
  <c r="D75" i="3"/>
  <c r="E75" i="3"/>
  <c r="C76" i="3"/>
  <c r="D76" i="3"/>
  <c r="E76" i="3"/>
  <c r="C77" i="3"/>
  <c r="D77" i="3"/>
  <c r="E77" i="3"/>
  <c r="C78" i="3"/>
  <c r="D78" i="3"/>
  <c r="E78" i="3"/>
  <c r="C79" i="3"/>
  <c r="D79" i="3"/>
  <c r="E79" i="3"/>
  <c r="C80" i="3"/>
  <c r="D80" i="3"/>
  <c r="E80" i="3"/>
  <c r="C81" i="3"/>
  <c r="D81" i="3"/>
  <c r="E81" i="3"/>
  <c r="C82" i="3"/>
  <c r="D82" i="3"/>
  <c r="E82" i="3"/>
  <c r="C83" i="3"/>
  <c r="D83" i="3"/>
  <c r="E83" i="3"/>
  <c r="C84" i="3"/>
  <c r="D84" i="3"/>
  <c r="E84" i="3"/>
  <c r="C85" i="3"/>
  <c r="D85" i="3"/>
  <c r="E85" i="3"/>
  <c r="C86" i="3"/>
  <c r="D86" i="3"/>
  <c r="E86" i="3"/>
  <c r="C87" i="3"/>
  <c r="D87" i="3"/>
  <c r="E87" i="3"/>
  <c r="C88" i="3"/>
  <c r="D88" i="3"/>
  <c r="E88" i="3"/>
  <c r="C89" i="3"/>
  <c r="D89" i="3"/>
  <c r="E89" i="3"/>
  <c r="C90" i="3"/>
  <c r="D90" i="3"/>
  <c r="E90" i="3"/>
  <c r="C91" i="3"/>
  <c r="D91" i="3"/>
  <c r="E91" i="3"/>
  <c r="C92" i="3"/>
  <c r="D92" i="3"/>
  <c r="E92" i="3"/>
  <c r="C93" i="3"/>
  <c r="D93" i="3"/>
  <c r="E93" i="3"/>
  <c r="C94" i="3"/>
  <c r="D94" i="3"/>
  <c r="E94" i="3"/>
  <c r="C95" i="3"/>
  <c r="D95" i="3"/>
  <c r="E95" i="3"/>
  <c r="C96" i="3"/>
  <c r="D96" i="3"/>
  <c r="E96" i="3"/>
  <c r="C97" i="3"/>
  <c r="D97" i="3"/>
  <c r="E97" i="3"/>
  <c r="C98" i="3"/>
  <c r="D98" i="3"/>
  <c r="E98" i="3"/>
  <c r="C99" i="3"/>
  <c r="D99" i="3"/>
  <c r="E99" i="3"/>
  <c r="C100" i="3"/>
  <c r="D100" i="3"/>
  <c r="E100" i="3"/>
  <c r="C101" i="3"/>
  <c r="D101" i="3"/>
  <c r="E101" i="3"/>
  <c r="C102" i="3"/>
  <c r="D102" i="3"/>
  <c r="E102" i="3"/>
  <c r="C103" i="3"/>
  <c r="D103" i="3"/>
  <c r="E103" i="3"/>
  <c r="C104" i="3"/>
  <c r="D104" i="3"/>
  <c r="E104" i="3"/>
  <c r="C105" i="3"/>
  <c r="D105" i="3"/>
  <c r="E105" i="3"/>
  <c r="C106" i="3"/>
  <c r="D106" i="3"/>
  <c r="E106" i="3"/>
  <c r="C107" i="3"/>
  <c r="D107" i="3"/>
  <c r="E107" i="3"/>
  <c r="C108" i="3"/>
  <c r="D108" i="3"/>
  <c r="E108" i="3"/>
  <c r="C109" i="3"/>
  <c r="D109" i="3"/>
  <c r="E109" i="3"/>
  <c r="C110" i="3"/>
  <c r="D110" i="3"/>
  <c r="E110" i="3"/>
  <c r="C111" i="3"/>
  <c r="D111" i="3"/>
  <c r="E111" i="3"/>
  <c r="C112" i="3"/>
  <c r="D112" i="3"/>
  <c r="E112" i="3"/>
  <c r="C113" i="3"/>
  <c r="D113" i="3"/>
  <c r="E113" i="3"/>
  <c r="C114" i="3"/>
  <c r="D114" i="3"/>
  <c r="E114" i="3"/>
  <c r="C115" i="3"/>
  <c r="D115" i="3"/>
  <c r="E115" i="3"/>
  <c r="C116" i="3"/>
  <c r="D116" i="3"/>
  <c r="E116" i="3"/>
  <c r="C117" i="3"/>
  <c r="D117" i="3"/>
  <c r="E117" i="3"/>
  <c r="C118" i="3"/>
  <c r="D118" i="3"/>
  <c r="E118" i="3"/>
  <c r="C119" i="3"/>
  <c r="D119" i="3"/>
  <c r="E119" i="3"/>
  <c r="C120" i="3"/>
  <c r="D120" i="3"/>
  <c r="E120" i="3"/>
  <c r="C121" i="3"/>
  <c r="D121" i="3"/>
  <c r="E121" i="3"/>
  <c r="C122" i="3"/>
  <c r="D122" i="3"/>
  <c r="E122" i="3"/>
  <c r="C123" i="3"/>
  <c r="D123" i="3"/>
  <c r="E123" i="3"/>
  <c r="C124" i="3"/>
  <c r="D124" i="3"/>
  <c r="E124" i="3"/>
  <c r="C125" i="3"/>
  <c r="D125" i="3"/>
  <c r="E125" i="3"/>
  <c r="C126" i="3"/>
  <c r="D126" i="3"/>
  <c r="E126" i="3"/>
  <c r="C127" i="3"/>
  <c r="D127" i="3"/>
  <c r="E127" i="3"/>
  <c r="C128" i="3"/>
  <c r="D128" i="3"/>
  <c r="E128" i="3"/>
  <c r="C129" i="3"/>
  <c r="D129" i="3"/>
  <c r="E129" i="3"/>
  <c r="C130" i="3"/>
  <c r="D130" i="3"/>
  <c r="E130" i="3"/>
  <c r="C131" i="3"/>
  <c r="D131" i="3"/>
  <c r="E131" i="3"/>
  <c r="C132" i="3"/>
  <c r="D132" i="3"/>
  <c r="E132" i="3"/>
  <c r="C133" i="3"/>
  <c r="D133" i="3"/>
  <c r="E133" i="3"/>
  <c r="C134" i="3"/>
  <c r="D134" i="3"/>
  <c r="E134" i="3"/>
  <c r="C135" i="3"/>
  <c r="D135" i="3"/>
  <c r="E135" i="3"/>
  <c r="C136" i="3"/>
  <c r="D136" i="3"/>
  <c r="E136" i="3"/>
  <c r="C137" i="3"/>
  <c r="D137" i="3"/>
  <c r="E137" i="3"/>
  <c r="C138" i="3"/>
  <c r="D138" i="3"/>
  <c r="E138" i="3"/>
  <c r="C139" i="3"/>
  <c r="D139" i="3"/>
  <c r="E139" i="3"/>
  <c r="C140" i="3"/>
  <c r="D140" i="3"/>
  <c r="E140" i="3"/>
  <c r="C141" i="3"/>
  <c r="D141" i="3"/>
  <c r="E141" i="3"/>
  <c r="C142" i="3"/>
  <c r="D142" i="3"/>
  <c r="E142" i="3"/>
  <c r="C143" i="3"/>
  <c r="D143" i="3"/>
  <c r="E143" i="3"/>
  <c r="C144" i="3"/>
  <c r="D144" i="3"/>
  <c r="E144" i="3"/>
  <c r="C145" i="3"/>
  <c r="D145" i="3"/>
  <c r="E145" i="3"/>
  <c r="C146" i="3"/>
  <c r="D146" i="3"/>
  <c r="E146" i="3"/>
  <c r="C147" i="3"/>
  <c r="D147" i="3"/>
  <c r="E147" i="3"/>
  <c r="C148" i="3"/>
  <c r="D148" i="3"/>
  <c r="E148" i="3"/>
  <c r="C149" i="3"/>
  <c r="D149" i="3"/>
  <c r="E149" i="3"/>
  <c r="C150" i="3"/>
  <c r="D150" i="3"/>
  <c r="E150" i="3"/>
  <c r="C151" i="3"/>
  <c r="D151" i="3"/>
  <c r="E151" i="3"/>
  <c r="C152" i="3"/>
  <c r="D152" i="3"/>
  <c r="E152" i="3"/>
  <c r="C153" i="3"/>
  <c r="D153" i="3"/>
  <c r="E153" i="3"/>
  <c r="C154" i="3"/>
  <c r="D154" i="3"/>
  <c r="E154" i="3"/>
  <c r="C155" i="3"/>
  <c r="D155" i="3"/>
  <c r="E155" i="3"/>
  <c r="C156" i="3"/>
  <c r="D156" i="3"/>
  <c r="E156" i="3"/>
  <c r="C157" i="3"/>
  <c r="D157" i="3"/>
  <c r="E157" i="3"/>
  <c r="C158" i="3"/>
  <c r="D158" i="3"/>
  <c r="E158" i="3"/>
  <c r="C159" i="3"/>
  <c r="D159" i="3"/>
  <c r="E159" i="3"/>
  <c r="C160" i="3"/>
  <c r="D160" i="3"/>
  <c r="E160" i="3"/>
  <c r="C161" i="3"/>
  <c r="D161" i="3"/>
  <c r="E161" i="3"/>
  <c r="C162" i="3"/>
  <c r="D162" i="3"/>
  <c r="E162" i="3"/>
  <c r="C163" i="3"/>
  <c r="D163" i="3"/>
  <c r="E163" i="3"/>
  <c r="C164" i="3"/>
  <c r="D164" i="3"/>
  <c r="E164" i="3"/>
  <c r="C165" i="3"/>
  <c r="D165" i="3"/>
  <c r="E165" i="3"/>
  <c r="C166" i="3"/>
  <c r="D166" i="3"/>
  <c r="E166" i="3"/>
  <c r="C167" i="3"/>
  <c r="D167" i="3"/>
  <c r="E167" i="3"/>
  <c r="C168" i="3"/>
  <c r="D168" i="3"/>
  <c r="E168" i="3"/>
  <c r="C169" i="3"/>
  <c r="D169" i="3"/>
  <c r="E169" i="3"/>
  <c r="C170" i="3"/>
  <c r="D170" i="3"/>
  <c r="E170" i="3"/>
  <c r="C171" i="3"/>
  <c r="D171" i="3"/>
  <c r="E171" i="3"/>
  <c r="C172" i="3"/>
  <c r="D172" i="3"/>
  <c r="E172" i="3"/>
  <c r="C173" i="3"/>
  <c r="D173" i="3"/>
  <c r="E173" i="3"/>
  <c r="C174" i="3"/>
  <c r="D174" i="3"/>
  <c r="E174" i="3"/>
  <c r="C175" i="3"/>
  <c r="D175" i="3"/>
  <c r="E175" i="3"/>
  <c r="C176" i="3"/>
  <c r="D176" i="3"/>
  <c r="E176" i="3"/>
  <c r="C177" i="3"/>
  <c r="D177" i="3"/>
  <c r="E177" i="3"/>
  <c r="C178" i="3"/>
  <c r="D178" i="3"/>
  <c r="E178" i="3"/>
  <c r="C179" i="3"/>
  <c r="D179" i="3"/>
  <c r="E179" i="3"/>
  <c r="C180" i="3"/>
  <c r="D180" i="3"/>
  <c r="E180" i="3"/>
  <c r="C181" i="3"/>
  <c r="D181" i="3"/>
  <c r="E181" i="3"/>
  <c r="C182" i="3"/>
  <c r="D182" i="3"/>
  <c r="E182" i="3"/>
  <c r="C183" i="3"/>
  <c r="D183" i="3"/>
  <c r="E183" i="3"/>
  <c r="C184" i="3"/>
  <c r="D184" i="3"/>
  <c r="E184" i="3"/>
  <c r="C185" i="3"/>
  <c r="D185" i="3"/>
  <c r="E185" i="3"/>
  <c r="C186" i="3"/>
  <c r="D186" i="3"/>
  <c r="E186" i="3"/>
  <c r="C187" i="3"/>
  <c r="D187" i="3"/>
  <c r="E187" i="3"/>
  <c r="C188" i="3"/>
  <c r="D188" i="3"/>
  <c r="E188" i="3"/>
  <c r="C189" i="3"/>
  <c r="D189" i="3"/>
  <c r="E189" i="3"/>
  <c r="C190" i="3"/>
  <c r="D190" i="3"/>
  <c r="E190" i="3"/>
  <c r="C191" i="3"/>
  <c r="D191" i="3"/>
  <c r="E191" i="3"/>
  <c r="C192" i="3"/>
  <c r="D192" i="3"/>
  <c r="E192" i="3"/>
  <c r="C193" i="3"/>
  <c r="D193" i="3"/>
  <c r="E193" i="3"/>
  <c r="C194" i="3"/>
  <c r="D194" i="3"/>
  <c r="E194" i="3"/>
  <c r="C195" i="3"/>
  <c r="D195" i="3"/>
  <c r="E195" i="3"/>
  <c r="C196" i="3"/>
  <c r="D196" i="3"/>
  <c r="E196" i="3"/>
  <c r="C197" i="3"/>
  <c r="D197" i="3"/>
  <c r="E197" i="3"/>
  <c r="C198" i="3"/>
  <c r="D198" i="3"/>
  <c r="E198" i="3"/>
  <c r="C199" i="3"/>
  <c r="D199" i="3"/>
  <c r="E199" i="3"/>
  <c r="C200" i="3"/>
  <c r="D200" i="3"/>
  <c r="E200" i="3"/>
  <c r="C201" i="3"/>
  <c r="D201" i="3"/>
  <c r="E201" i="3"/>
  <c r="C202" i="3"/>
  <c r="D202" i="3"/>
  <c r="E202" i="3"/>
  <c r="C203" i="3"/>
  <c r="D203" i="3"/>
  <c r="E203" i="3"/>
  <c r="C204" i="3"/>
  <c r="D204" i="3"/>
  <c r="E204" i="3"/>
  <c r="C205" i="3"/>
  <c r="D205" i="3"/>
  <c r="E205" i="3"/>
  <c r="C206" i="3"/>
  <c r="D206" i="3"/>
  <c r="E206" i="3"/>
  <c r="C207" i="3"/>
  <c r="D207" i="3"/>
  <c r="E207" i="3"/>
  <c r="C208" i="3"/>
  <c r="D208" i="3"/>
  <c r="E208" i="3"/>
  <c r="C209" i="3"/>
  <c r="D209" i="3"/>
  <c r="E209" i="3"/>
  <c r="C210" i="3"/>
  <c r="D210" i="3"/>
  <c r="E210" i="3"/>
  <c r="C211" i="3"/>
  <c r="D211" i="3"/>
  <c r="E211" i="3"/>
  <c r="C212" i="3"/>
  <c r="D212" i="3"/>
  <c r="E212" i="3"/>
  <c r="C213" i="3"/>
  <c r="D213" i="3"/>
  <c r="E213" i="3"/>
  <c r="C214" i="3"/>
  <c r="D214" i="3"/>
  <c r="E214" i="3"/>
  <c r="C215" i="3"/>
  <c r="D215" i="3"/>
  <c r="E215" i="3"/>
  <c r="C216" i="3"/>
  <c r="D216" i="3"/>
  <c r="E216" i="3"/>
  <c r="C217" i="3"/>
  <c r="D217" i="3"/>
  <c r="E217" i="3"/>
  <c r="C218" i="3"/>
  <c r="D218" i="3"/>
  <c r="E218" i="3"/>
  <c r="C219" i="3"/>
  <c r="D219" i="3"/>
  <c r="E219" i="3"/>
  <c r="C220" i="3"/>
  <c r="D220" i="3"/>
  <c r="E220" i="3"/>
  <c r="C221" i="3"/>
  <c r="D221" i="3"/>
  <c r="E221" i="3"/>
  <c r="C222" i="3"/>
  <c r="D222" i="3"/>
  <c r="E222" i="3"/>
  <c r="C223" i="3"/>
  <c r="D223" i="3"/>
  <c r="E223" i="3"/>
  <c r="C224" i="3"/>
  <c r="D224" i="3"/>
  <c r="E224" i="3"/>
  <c r="C225" i="3"/>
  <c r="D225" i="3"/>
  <c r="E225" i="3"/>
  <c r="C226" i="3"/>
  <c r="D226" i="3"/>
  <c r="E226" i="3"/>
  <c r="C227" i="3"/>
  <c r="D227" i="3"/>
  <c r="E227" i="3"/>
  <c r="C228" i="3"/>
  <c r="D228" i="3"/>
  <c r="E228" i="3"/>
  <c r="C229" i="3"/>
  <c r="D229" i="3"/>
  <c r="E229" i="3"/>
  <c r="C230" i="3"/>
  <c r="D230" i="3"/>
  <c r="E230" i="3"/>
  <c r="C231" i="3"/>
  <c r="D231" i="3"/>
  <c r="E231" i="3"/>
  <c r="C232" i="3"/>
  <c r="D232" i="3"/>
  <c r="E232" i="3"/>
  <c r="C233" i="3"/>
  <c r="D233" i="3"/>
  <c r="E233" i="3"/>
  <c r="C234" i="3"/>
  <c r="D234" i="3"/>
  <c r="E234" i="3"/>
  <c r="C235" i="3"/>
  <c r="D235" i="3"/>
  <c r="E235" i="3"/>
  <c r="C236" i="3"/>
  <c r="D236" i="3"/>
  <c r="E236" i="3"/>
  <c r="C237" i="3"/>
  <c r="D237" i="3"/>
  <c r="E237" i="3"/>
  <c r="C238" i="3"/>
  <c r="D238" i="3"/>
  <c r="E238" i="3"/>
  <c r="C239" i="3"/>
  <c r="D239" i="3"/>
  <c r="E239" i="3"/>
  <c r="C240" i="3"/>
  <c r="D240" i="3"/>
  <c r="E240" i="3"/>
  <c r="C241" i="3"/>
  <c r="D241" i="3"/>
  <c r="E241" i="3"/>
  <c r="C242" i="3"/>
  <c r="D242" i="3"/>
  <c r="E242" i="3"/>
  <c r="C243" i="3"/>
  <c r="D243" i="3"/>
  <c r="E243" i="3"/>
  <c r="C244" i="3"/>
  <c r="D244" i="3"/>
  <c r="E244" i="3"/>
  <c r="C245" i="3"/>
  <c r="D245" i="3"/>
  <c r="E245" i="3"/>
  <c r="C246" i="3"/>
  <c r="D246" i="3"/>
  <c r="E246" i="3"/>
  <c r="C247" i="3"/>
  <c r="D247" i="3"/>
  <c r="E247" i="3"/>
  <c r="C248" i="3"/>
  <c r="D248" i="3"/>
  <c r="E248" i="3"/>
  <c r="C249" i="3"/>
  <c r="D249" i="3"/>
  <c r="E249" i="3"/>
  <c r="C250" i="3"/>
  <c r="D250" i="3"/>
  <c r="E250" i="3"/>
  <c r="C251" i="3"/>
  <c r="D251" i="3"/>
  <c r="E251" i="3"/>
  <c r="C252" i="3"/>
  <c r="D252" i="3"/>
  <c r="E252" i="3"/>
  <c r="C253" i="3"/>
  <c r="D253" i="3"/>
  <c r="E253" i="3"/>
  <c r="C254" i="3"/>
  <c r="D254" i="3"/>
  <c r="E254" i="3"/>
  <c r="C255" i="3"/>
  <c r="D255" i="3"/>
  <c r="E255" i="3"/>
  <c r="C256" i="3"/>
  <c r="D256" i="3"/>
  <c r="E256" i="3"/>
  <c r="C257" i="3"/>
  <c r="D257" i="3"/>
  <c r="E257" i="3"/>
  <c r="C258" i="3"/>
  <c r="D258" i="3"/>
  <c r="E258" i="3"/>
  <c r="C259" i="3"/>
  <c r="D259" i="3"/>
  <c r="E259" i="3"/>
  <c r="C260" i="3"/>
  <c r="D260" i="3"/>
  <c r="E260" i="3"/>
  <c r="C261" i="3"/>
  <c r="D261" i="3"/>
  <c r="E261" i="3"/>
  <c r="C262" i="3"/>
  <c r="D262" i="3"/>
  <c r="E262" i="3"/>
  <c r="C263" i="3"/>
  <c r="D263" i="3"/>
  <c r="E263" i="3"/>
  <c r="C264" i="3"/>
  <c r="D264" i="3"/>
  <c r="E264" i="3"/>
  <c r="C265" i="3"/>
  <c r="D265" i="3"/>
  <c r="E265" i="3"/>
  <c r="C266" i="3"/>
  <c r="D266" i="3"/>
  <c r="E266" i="3"/>
  <c r="C267" i="3"/>
  <c r="D267" i="3"/>
  <c r="E267" i="3"/>
  <c r="C268" i="3"/>
  <c r="D268" i="3"/>
  <c r="E268" i="3"/>
  <c r="C269" i="3"/>
  <c r="D269" i="3"/>
  <c r="E269" i="3"/>
  <c r="C270" i="3"/>
  <c r="D270" i="3"/>
  <c r="E270" i="3"/>
  <c r="C271" i="3"/>
  <c r="D271" i="3"/>
  <c r="E271" i="3"/>
  <c r="C272" i="3"/>
  <c r="D272" i="3"/>
  <c r="E272" i="3"/>
  <c r="C273" i="3"/>
  <c r="D273" i="3"/>
  <c r="E273" i="3"/>
  <c r="C274" i="3"/>
  <c r="D274" i="3"/>
  <c r="E274" i="3"/>
  <c r="C275" i="3"/>
  <c r="D275" i="3"/>
  <c r="E275" i="3"/>
  <c r="C276" i="3"/>
  <c r="D276" i="3"/>
  <c r="E276" i="3"/>
  <c r="C277" i="3"/>
  <c r="D277" i="3"/>
  <c r="E277" i="3"/>
  <c r="C278" i="3"/>
  <c r="D278" i="3"/>
  <c r="E278" i="3"/>
  <c r="C279" i="3"/>
  <c r="D279" i="3"/>
  <c r="E279" i="3"/>
  <c r="C280" i="3"/>
  <c r="D280" i="3"/>
  <c r="E280" i="3"/>
  <c r="C281" i="3"/>
  <c r="D281" i="3"/>
  <c r="E281" i="3"/>
  <c r="C282" i="3"/>
  <c r="D282" i="3"/>
  <c r="E282" i="3"/>
  <c r="C283" i="3"/>
  <c r="D283" i="3"/>
  <c r="E283" i="3"/>
  <c r="C284" i="3"/>
  <c r="D284" i="3"/>
  <c r="E284" i="3"/>
  <c r="C285" i="3"/>
  <c r="D285" i="3"/>
  <c r="E285" i="3"/>
  <c r="C286" i="3"/>
  <c r="D286" i="3"/>
  <c r="E286" i="3"/>
  <c r="C287" i="3"/>
  <c r="D287" i="3"/>
  <c r="E287" i="3"/>
  <c r="C288" i="3"/>
  <c r="D288" i="3"/>
  <c r="E288" i="3"/>
  <c r="C289" i="3"/>
  <c r="D289" i="3"/>
  <c r="E289" i="3"/>
  <c r="C290" i="3"/>
  <c r="D290" i="3"/>
  <c r="E290" i="3"/>
  <c r="C291" i="3"/>
  <c r="D291" i="3"/>
  <c r="E291" i="3"/>
  <c r="C292" i="3"/>
  <c r="D292" i="3"/>
  <c r="E292" i="3"/>
  <c r="C293" i="3"/>
  <c r="D293" i="3"/>
  <c r="E293" i="3"/>
  <c r="C294" i="3"/>
  <c r="D294" i="3"/>
  <c r="E294" i="3"/>
  <c r="C295" i="3"/>
  <c r="D295" i="3"/>
  <c r="E295" i="3"/>
  <c r="C296" i="3"/>
  <c r="D296" i="3"/>
  <c r="E296" i="3"/>
  <c r="C297" i="3"/>
  <c r="D297" i="3"/>
  <c r="E297" i="3"/>
  <c r="C298" i="3"/>
  <c r="D298" i="3"/>
  <c r="E298" i="3"/>
  <c r="C299" i="3"/>
  <c r="D299" i="3"/>
  <c r="E299" i="3"/>
  <c r="C300" i="3"/>
  <c r="D300" i="3"/>
  <c r="E300" i="3"/>
  <c r="C301" i="3"/>
  <c r="D301" i="3"/>
  <c r="E301" i="3"/>
  <c r="C302" i="3"/>
  <c r="D302" i="3"/>
  <c r="E302" i="3"/>
  <c r="C303" i="3"/>
  <c r="D303" i="3"/>
  <c r="E303" i="3"/>
  <c r="C304" i="3"/>
  <c r="D304" i="3"/>
  <c r="E304" i="3"/>
  <c r="C305" i="3"/>
  <c r="D305" i="3"/>
  <c r="E305" i="3"/>
  <c r="C306" i="3"/>
  <c r="D306" i="3"/>
  <c r="E306" i="3"/>
  <c r="C307" i="3"/>
  <c r="D307" i="3"/>
  <c r="E307" i="3"/>
  <c r="C308" i="3"/>
  <c r="D308" i="3"/>
  <c r="E308" i="3"/>
  <c r="C309" i="3"/>
  <c r="D309" i="3"/>
  <c r="E309" i="3"/>
  <c r="C310" i="3"/>
  <c r="D310" i="3"/>
  <c r="E310" i="3"/>
  <c r="C311" i="3"/>
  <c r="D311" i="3"/>
  <c r="E311" i="3"/>
  <c r="C312" i="3"/>
  <c r="D312" i="3"/>
  <c r="E312" i="3"/>
  <c r="C313" i="3"/>
  <c r="D313" i="3"/>
  <c r="E313" i="3"/>
  <c r="C314" i="3"/>
  <c r="D314" i="3"/>
  <c r="E314" i="3"/>
  <c r="C315" i="3"/>
  <c r="D315" i="3"/>
  <c r="E315" i="3"/>
  <c r="C316" i="3"/>
  <c r="D316" i="3"/>
  <c r="E316" i="3"/>
  <c r="C317" i="3"/>
  <c r="D317" i="3"/>
  <c r="E317" i="3"/>
  <c r="C318" i="3"/>
  <c r="D318" i="3"/>
  <c r="E318" i="3"/>
  <c r="C319" i="3"/>
  <c r="D319" i="3"/>
  <c r="E319" i="3"/>
  <c r="C320" i="3"/>
  <c r="D320" i="3"/>
  <c r="E320" i="3"/>
  <c r="C321" i="3"/>
  <c r="D321" i="3"/>
  <c r="E321" i="3"/>
  <c r="C322" i="3"/>
  <c r="D322" i="3"/>
  <c r="E322" i="3"/>
  <c r="C323" i="3"/>
  <c r="D323" i="3"/>
  <c r="E323" i="3"/>
  <c r="C324" i="3"/>
  <c r="D324" i="3"/>
  <c r="E324" i="3"/>
  <c r="C325" i="3"/>
  <c r="D325" i="3"/>
  <c r="E325" i="3"/>
  <c r="C326" i="3"/>
  <c r="D326" i="3"/>
  <c r="E326" i="3"/>
  <c r="C327" i="3"/>
  <c r="D327" i="3"/>
  <c r="E327" i="3"/>
  <c r="C328" i="3"/>
  <c r="D328" i="3"/>
  <c r="E328" i="3"/>
  <c r="C329" i="3"/>
  <c r="D329" i="3"/>
  <c r="E329" i="3"/>
  <c r="C330" i="3"/>
  <c r="D330" i="3"/>
  <c r="E330" i="3"/>
  <c r="C331" i="3"/>
  <c r="D331" i="3"/>
  <c r="E331" i="3"/>
  <c r="C332" i="3"/>
  <c r="D332" i="3"/>
  <c r="E332" i="3"/>
  <c r="C333" i="3"/>
  <c r="D333" i="3"/>
  <c r="E333" i="3"/>
  <c r="C334" i="3"/>
  <c r="D334" i="3"/>
  <c r="E334" i="3"/>
  <c r="C335" i="3"/>
  <c r="D335" i="3"/>
  <c r="E335" i="3"/>
  <c r="C336" i="3"/>
  <c r="D336" i="3"/>
  <c r="E336" i="3"/>
  <c r="C337" i="3"/>
  <c r="D337" i="3"/>
  <c r="E337" i="3"/>
  <c r="C338" i="3"/>
  <c r="D338" i="3"/>
  <c r="E338" i="3"/>
  <c r="C339" i="3"/>
  <c r="D339" i="3"/>
  <c r="E339" i="3"/>
  <c r="C340" i="3"/>
  <c r="D340" i="3"/>
  <c r="E340" i="3"/>
  <c r="C341" i="3"/>
  <c r="D341" i="3"/>
  <c r="E341" i="3"/>
  <c r="C342" i="3"/>
  <c r="D342" i="3"/>
  <c r="E342" i="3"/>
  <c r="C343" i="3"/>
  <c r="D343" i="3"/>
  <c r="E343" i="3"/>
  <c r="C344" i="3"/>
  <c r="D344" i="3"/>
  <c r="E344" i="3"/>
  <c r="C345" i="3"/>
  <c r="D345" i="3"/>
  <c r="E345" i="3"/>
  <c r="C346" i="3"/>
  <c r="D346" i="3"/>
  <c r="E346" i="3"/>
  <c r="C347" i="3"/>
  <c r="D347" i="3"/>
  <c r="E347" i="3"/>
  <c r="C348" i="3"/>
  <c r="D348" i="3"/>
  <c r="E348" i="3"/>
  <c r="C349" i="3"/>
  <c r="D349" i="3"/>
  <c r="E349" i="3"/>
  <c r="C350" i="3"/>
  <c r="D350" i="3"/>
  <c r="E350" i="3"/>
  <c r="C351" i="3"/>
  <c r="D351" i="3"/>
  <c r="E351" i="3"/>
  <c r="C352" i="3"/>
  <c r="D352" i="3"/>
  <c r="E352" i="3"/>
  <c r="C353" i="3"/>
  <c r="D353" i="3"/>
  <c r="E353" i="3"/>
  <c r="C354" i="3"/>
  <c r="D354" i="3"/>
  <c r="E354" i="3"/>
  <c r="C355" i="3"/>
  <c r="D355" i="3"/>
  <c r="E355" i="3"/>
  <c r="C356" i="3"/>
  <c r="D356" i="3"/>
  <c r="E356" i="3"/>
  <c r="C357" i="3"/>
  <c r="D357" i="3"/>
  <c r="E357" i="3"/>
  <c r="C358" i="3"/>
  <c r="D358" i="3"/>
  <c r="E358" i="3"/>
  <c r="C359" i="3"/>
  <c r="D359" i="3"/>
  <c r="E359" i="3"/>
  <c r="C360" i="3"/>
  <c r="D360" i="3"/>
  <c r="E360" i="3"/>
  <c r="C361" i="3"/>
  <c r="D361" i="3"/>
  <c r="E361" i="3"/>
  <c r="C362" i="3"/>
  <c r="D362" i="3"/>
  <c r="E362" i="3"/>
  <c r="C3" i="2"/>
  <c r="D3" i="2" s="1"/>
  <c r="C4" i="2"/>
  <c r="D4" i="2" s="1"/>
  <c r="C5" i="2"/>
  <c r="D5" i="2" s="1"/>
  <c r="C6" i="2"/>
  <c r="E6" i="2" s="1"/>
  <c r="C7" i="2"/>
  <c r="D7" i="2" s="1"/>
  <c r="C8" i="2"/>
  <c r="D8" i="2"/>
  <c r="E8" i="2"/>
  <c r="C9" i="2"/>
  <c r="D9" i="2"/>
  <c r="E9" i="2"/>
  <c r="C10" i="2"/>
  <c r="D10" i="2"/>
  <c r="E10" i="2"/>
  <c r="C11" i="2"/>
  <c r="D11" i="2"/>
  <c r="E11" i="2"/>
  <c r="C12" i="2"/>
  <c r="D12" i="2"/>
  <c r="E12" i="2"/>
  <c r="C13" i="2"/>
  <c r="D13" i="2"/>
  <c r="E13" i="2"/>
  <c r="C14" i="2"/>
  <c r="D14" i="2"/>
  <c r="E14" i="2"/>
  <c r="C15" i="2"/>
  <c r="D15" i="2"/>
  <c r="E15" i="2"/>
  <c r="C16" i="2"/>
  <c r="D16" i="2"/>
  <c r="E16" i="2"/>
  <c r="C17" i="2"/>
  <c r="D17" i="2"/>
  <c r="E17" i="2"/>
  <c r="C18" i="2"/>
  <c r="D18" i="2"/>
  <c r="E18" i="2"/>
  <c r="C19" i="2"/>
  <c r="D19" i="2"/>
  <c r="E19" i="2"/>
  <c r="C20" i="2"/>
  <c r="D20" i="2"/>
  <c r="E20" i="2"/>
  <c r="C21" i="2"/>
  <c r="D21" i="2"/>
  <c r="E21" i="2"/>
  <c r="C22" i="2"/>
  <c r="D22" i="2"/>
  <c r="E22" i="2"/>
  <c r="C23" i="2"/>
  <c r="D23" i="2"/>
  <c r="E23" i="2"/>
  <c r="C24" i="2"/>
  <c r="D24" i="2"/>
  <c r="E24" i="2"/>
  <c r="C25" i="2"/>
  <c r="D25" i="2"/>
  <c r="E25" i="2"/>
  <c r="C26" i="2"/>
  <c r="D26" i="2"/>
  <c r="E26" i="2"/>
  <c r="C27" i="2"/>
  <c r="D27" i="2"/>
  <c r="E27" i="2"/>
  <c r="C28" i="2"/>
  <c r="D28" i="2"/>
  <c r="E28" i="2"/>
  <c r="C29" i="2"/>
  <c r="D29" i="2"/>
  <c r="E29" i="2"/>
  <c r="C30" i="2"/>
  <c r="D30" i="2"/>
  <c r="E30" i="2"/>
  <c r="C31" i="2"/>
  <c r="D31" i="2"/>
  <c r="E31" i="2"/>
  <c r="C32" i="2"/>
  <c r="D32" i="2"/>
  <c r="E32" i="2"/>
  <c r="C33" i="2"/>
  <c r="D33" i="2"/>
  <c r="E33" i="2"/>
  <c r="C34" i="2"/>
  <c r="D34" i="2"/>
  <c r="E34" i="2"/>
  <c r="C35" i="2"/>
  <c r="D35" i="2"/>
  <c r="E35" i="2"/>
  <c r="C36" i="2"/>
  <c r="D36" i="2"/>
  <c r="E36" i="2"/>
  <c r="C37" i="2"/>
  <c r="D37" i="2"/>
  <c r="E37" i="2"/>
  <c r="C38" i="2"/>
  <c r="D38" i="2"/>
  <c r="E38" i="2"/>
  <c r="C39" i="2"/>
  <c r="D39" i="2"/>
  <c r="E39" i="2"/>
  <c r="C40" i="2"/>
  <c r="D40" i="2"/>
  <c r="E40" i="2"/>
  <c r="C41" i="2"/>
  <c r="D41" i="2"/>
  <c r="E41" i="2"/>
  <c r="C42" i="2"/>
  <c r="D42" i="2"/>
  <c r="E42" i="2"/>
  <c r="C43" i="2"/>
  <c r="D43" i="2"/>
  <c r="E43" i="2"/>
  <c r="C44" i="2"/>
  <c r="D44" i="2"/>
  <c r="E44" i="2"/>
  <c r="C45" i="2"/>
  <c r="D45" i="2"/>
  <c r="E45" i="2"/>
  <c r="C46" i="2"/>
  <c r="D46" i="2"/>
  <c r="E46" i="2"/>
  <c r="C47" i="2"/>
  <c r="D47" i="2"/>
  <c r="E47" i="2"/>
  <c r="C48" i="2"/>
  <c r="D48" i="2"/>
  <c r="E48" i="2"/>
  <c r="C49" i="2"/>
  <c r="D49" i="2"/>
  <c r="E49" i="2"/>
  <c r="C50" i="2"/>
  <c r="D50" i="2"/>
  <c r="E50" i="2"/>
  <c r="C51" i="2"/>
  <c r="D51" i="2"/>
  <c r="E51" i="2"/>
  <c r="C52" i="2"/>
  <c r="D52" i="2"/>
  <c r="E52" i="2"/>
  <c r="C53" i="2"/>
  <c r="D53" i="2"/>
  <c r="E53" i="2"/>
  <c r="C54" i="2"/>
  <c r="D54" i="2"/>
  <c r="E54" i="2"/>
  <c r="C55" i="2"/>
  <c r="D55" i="2"/>
  <c r="E55" i="2"/>
  <c r="C56" i="2"/>
  <c r="D56" i="2"/>
  <c r="E56" i="2"/>
  <c r="C57" i="2"/>
  <c r="D57" i="2"/>
  <c r="E57" i="2"/>
  <c r="C58" i="2"/>
  <c r="D58" i="2"/>
  <c r="E58" i="2"/>
  <c r="C59" i="2"/>
  <c r="D59" i="2"/>
  <c r="E59" i="2"/>
  <c r="C60" i="2"/>
  <c r="D60" i="2"/>
  <c r="E60" i="2"/>
  <c r="C61" i="2"/>
  <c r="D61" i="2"/>
  <c r="E61" i="2"/>
  <c r="C62" i="2"/>
  <c r="D62" i="2"/>
  <c r="E62" i="2"/>
  <c r="C63" i="2"/>
  <c r="D63" i="2"/>
  <c r="E63" i="2"/>
  <c r="C64" i="2"/>
  <c r="D64" i="2"/>
  <c r="E64" i="2"/>
  <c r="C65" i="2"/>
  <c r="D65" i="2"/>
  <c r="E65" i="2"/>
  <c r="C66" i="2"/>
  <c r="D66" i="2"/>
  <c r="E66" i="2"/>
  <c r="C67" i="2"/>
  <c r="D67" i="2"/>
  <c r="E67" i="2"/>
  <c r="C68" i="2"/>
  <c r="D68" i="2"/>
  <c r="E68" i="2"/>
  <c r="C69" i="2"/>
  <c r="D69" i="2"/>
  <c r="E69" i="2"/>
  <c r="C70" i="2"/>
  <c r="D70" i="2"/>
  <c r="E70" i="2"/>
  <c r="C71" i="2"/>
  <c r="D71" i="2"/>
  <c r="E71" i="2"/>
  <c r="C72" i="2"/>
  <c r="D72" i="2"/>
  <c r="E72" i="2"/>
  <c r="C73" i="2"/>
  <c r="D73" i="2"/>
  <c r="E73" i="2"/>
  <c r="C74" i="2"/>
  <c r="D74" i="2"/>
  <c r="E74" i="2"/>
  <c r="C75" i="2"/>
  <c r="D75" i="2"/>
  <c r="E75" i="2"/>
  <c r="C76" i="2"/>
  <c r="D76" i="2"/>
  <c r="E76" i="2"/>
  <c r="C77" i="2"/>
  <c r="D77" i="2"/>
  <c r="E77" i="2"/>
  <c r="C78" i="2"/>
  <c r="D78" i="2"/>
  <c r="E78" i="2"/>
  <c r="C79" i="2"/>
  <c r="D79" i="2"/>
  <c r="E79" i="2"/>
  <c r="C80" i="2"/>
  <c r="D80" i="2"/>
  <c r="E80" i="2"/>
  <c r="C81" i="2"/>
  <c r="D81" i="2"/>
  <c r="E81" i="2"/>
  <c r="C82" i="2"/>
  <c r="D82" i="2"/>
  <c r="E82" i="2"/>
  <c r="C83" i="2"/>
  <c r="D83" i="2"/>
  <c r="E83" i="2"/>
  <c r="C84" i="2"/>
  <c r="D84" i="2"/>
  <c r="E84" i="2"/>
  <c r="C85" i="2"/>
  <c r="D85" i="2"/>
  <c r="E85" i="2"/>
  <c r="C86" i="2"/>
  <c r="D86" i="2"/>
  <c r="E86" i="2"/>
  <c r="C87" i="2"/>
  <c r="D87" i="2"/>
  <c r="E87" i="2"/>
  <c r="C88" i="2"/>
  <c r="D88" i="2"/>
  <c r="E88" i="2"/>
  <c r="C89" i="2"/>
  <c r="D89" i="2"/>
  <c r="E89" i="2"/>
  <c r="C90" i="2"/>
  <c r="D90" i="2"/>
  <c r="E90" i="2"/>
  <c r="C91" i="2"/>
  <c r="D91" i="2"/>
  <c r="E91" i="2"/>
  <c r="C92" i="2"/>
  <c r="D92" i="2"/>
  <c r="E92" i="2"/>
  <c r="C93" i="2"/>
  <c r="D93" i="2"/>
  <c r="E93" i="2"/>
  <c r="C94" i="2"/>
  <c r="D94" i="2"/>
  <c r="E94" i="2"/>
  <c r="C95" i="2"/>
  <c r="D95" i="2"/>
  <c r="E95" i="2"/>
  <c r="C96" i="2"/>
  <c r="D96" i="2"/>
  <c r="E96" i="2"/>
  <c r="C97" i="2"/>
  <c r="D97" i="2"/>
  <c r="E97" i="2"/>
  <c r="C98" i="2"/>
  <c r="D98" i="2"/>
  <c r="E98" i="2"/>
  <c r="C99" i="2"/>
  <c r="D99" i="2"/>
  <c r="E99" i="2"/>
  <c r="C100" i="2"/>
  <c r="D100" i="2"/>
  <c r="E100" i="2"/>
  <c r="C101" i="2"/>
  <c r="D101" i="2"/>
  <c r="E101" i="2"/>
  <c r="C102" i="2"/>
  <c r="D102" i="2"/>
  <c r="E102" i="2"/>
  <c r="C103" i="2"/>
  <c r="D103" i="2"/>
  <c r="E103" i="2"/>
  <c r="C104" i="2"/>
  <c r="D104" i="2"/>
  <c r="E104" i="2"/>
  <c r="C105" i="2"/>
  <c r="D105" i="2"/>
  <c r="E105" i="2"/>
  <c r="C106" i="2"/>
  <c r="D106" i="2"/>
  <c r="E106" i="2"/>
  <c r="C107" i="2"/>
  <c r="D107" i="2"/>
  <c r="E107" i="2"/>
  <c r="C108" i="2"/>
  <c r="D108" i="2"/>
  <c r="E108" i="2"/>
  <c r="C109" i="2"/>
  <c r="D109" i="2"/>
  <c r="E109" i="2"/>
  <c r="C110" i="2"/>
  <c r="D110" i="2"/>
  <c r="E110" i="2"/>
  <c r="C111" i="2"/>
  <c r="D111" i="2"/>
  <c r="E111" i="2"/>
  <c r="C112" i="2"/>
  <c r="D112" i="2"/>
  <c r="E112" i="2"/>
  <c r="C113" i="2"/>
  <c r="D113" i="2"/>
  <c r="E113" i="2"/>
  <c r="C114" i="2"/>
  <c r="D114" i="2"/>
  <c r="E114" i="2"/>
  <c r="C115" i="2"/>
  <c r="D115" i="2"/>
  <c r="E115" i="2"/>
  <c r="C116" i="2"/>
  <c r="D116" i="2"/>
  <c r="E116" i="2"/>
  <c r="C117" i="2"/>
  <c r="D117" i="2"/>
  <c r="E117" i="2"/>
  <c r="C118" i="2"/>
  <c r="D118" i="2"/>
  <c r="E118" i="2"/>
  <c r="C119" i="2"/>
  <c r="D119" i="2"/>
  <c r="E119" i="2"/>
  <c r="C120" i="2"/>
  <c r="D120" i="2"/>
  <c r="E120" i="2"/>
  <c r="C121" i="2"/>
  <c r="D121" i="2"/>
  <c r="E121" i="2"/>
  <c r="C122" i="2"/>
  <c r="D122" i="2"/>
  <c r="E122" i="2"/>
  <c r="C123" i="2"/>
  <c r="D123" i="2"/>
  <c r="E123" i="2"/>
  <c r="C124" i="2"/>
  <c r="D124" i="2"/>
  <c r="E124" i="2"/>
  <c r="C125" i="2"/>
  <c r="D125" i="2"/>
  <c r="E125" i="2"/>
  <c r="C126" i="2"/>
  <c r="D126" i="2"/>
  <c r="E126" i="2"/>
  <c r="C127" i="2"/>
  <c r="D127" i="2"/>
  <c r="E127" i="2"/>
  <c r="C128" i="2"/>
  <c r="D128" i="2"/>
  <c r="E128" i="2"/>
  <c r="C129" i="2"/>
  <c r="D129" i="2"/>
  <c r="E129" i="2"/>
  <c r="C130" i="2"/>
  <c r="D130" i="2"/>
  <c r="E130" i="2"/>
  <c r="C131" i="2"/>
  <c r="D131" i="2"/>
  <c r="E131" i="2"/>
  <c r="C132" i="2"/>
  <c r="D132" i="2"/>
  <c r="E132" i="2"/>
  <c r="C133" i="2"/>
  <c r="D133" i="2"/>
  <c r="E133" i="2"/>
  <c r="C134" i="2"/>
  <c r="D134" i="2"/>
  <c r="E134" i="2"/>
  <c r="C135" i="2"/>
  <c r="D135" i="2"/>
  <c r="E135" i="2"/>
  <c r="C136" i="2"/>
  <c r="D136" i="2"/>
  <c r="E136" i="2"/>
  <c r="C137" i="2"/>
  <c r="D137" i="2"/>
  <c r="E137" i="2"/>
  <c r="C138" i="2"/>
  <c r="D138" i="2"/>
  <c r="E138" i="2"/>
  <c r="C139" i="2"/>
  <c r="D139" i="2"/>
  <c r="E139" i="2"/>
  <c r="C140" i="2"/>
  <c r="D140" i="2"/>
  <c r="E140" i="2"/>
  <c r="C141" i="2"/>
  <c r="D141" i="2"/>
  <c r="E141" i="2"/>
  <c r="C142" i="2"/>
  <c r="D142" i="2"/>
  <c r="E142" i="2"/>
  <c r="C143" i="2"/>
  <c r="D143" i="2"/>
  <c r="E143" i="2"/>
  <c r="C144" i="2"/>
  <c r="D144" i="2"/>
  <c r="E144" i="2"/>
  <c r="C145" i="2"/>
  <c r="D145" i="2"/>
  <c r="E145" i="2"/>
  <c r="C146" i="2"/>
  <c r="D146" i="2"/>
  <c r="E146" i="2"/>
  <c r="C147" i="2"/>
  <c r="D147" i="2"/>
  <c r="E147" i="2"/>
  <c r="C148" i="2"/>
  <c r="D148" i="2"/>
  <c r="E148" i="2"/>
  <c r="C149" i="2"/>
  <c r="D149" i="2"/>
  <c r="E149" i="2"/>
  <c r="C150" i="2"/>
  <c r="D150" i="2"/>
  <c r="E150" i="2"/>
  <c r="C151" i="2"/>
  <c r="D151" i="2"/>
  <c r="E151" i="2"/>
  <c r="C152" i="2"/>
  <c r="D152" i="2"/>
  <c r="E152" i="2"/>
  <c r="C153" i="2"/>
  <c r="D153" i="2"/>
  <c r="E153" i="2"/>
  <c r="C154" i="2"/>
  <c r="D154" i="2"/>
  <c r="E154" i="2"/>
  <c r="C155" i="2"/>
  <c r="D155" i="2"/>
  <c r="E155" i="2"/>
  <c r="C156" i="2"/>
  <c r="D156" i="2"/>
  <c r="E156" i="2"/>
  <c r="C157" i="2"/>
  <c r="D157" i="2"/>
  <c r="E157" i="2"/>
  <c r="C158" i="2"/>
  <c r="D158" i="2"/>
  <c r="E158" i="2"/>
  <c r="C159" i="2"/>
  <c r="D159" i="2"/>
  <c r="E159" i="2"/>
  <c r="C160" i="2"/>
  <c r="D160" i="2"/>
  <c r="E160" i="2"/>
  <c r="C161" i="2"/>
  <c r="D161" i="2"/>
  <c r="E161" i="2"/>
  <c r="C162" i="2"/>
  <c r="D162" i="2"/>
  <c r="E162" i="2"/>
  <c r="C163" i="2"/>
  <c r="D163" i="2"/>
  <c r="E163" i="2"/>
  <c r="C164" i="2"/>
  <c r="D164" i="2"/>
  <c r="E164" i="2"/>
  <c r="C165" i="2"/>
  <c r="D165" i="2"/>
  <c r="E165" i="2"/>
  <c r="C166" i="2"/>
  <c r="D166" i="2"/>
  <c r="E166" i="2"/>
  <c r="C167" i="2"/>
  <c r="D167" i="2"/>
  <c r="E167" i="2"/>
  <c r="C168" i="2"/>
  <c r="D168" i="2"/>
  <c r="E168" i="2"/>
  <c r="C169" i="2"/>
  <c r="D169" i="2"/>
  <c r="E169" i="2"/>
  <c r="C170" i="2"/>
  <c r="D170" i="2"/>
  <c r="E170" i="2"/>
  <c r="C171" i="2"/>
  <c r="D171" i="2"/>
  <c r="E171" i="2"/>
  <c r="C172" i="2"/>
  <c r="D172" i="2"/>
  <c r="E172" i="2"/>
  <c r="C173" i="2"/>
  <c r="D173" i="2"/>
  <c r="E173" i="2"/>
  <c r="C174" i="2"/>
  <c r="D174" i="2"/>
  <c r="E174" i="2"/>
  <c r="C175" i="2"/>
  <c r="D175" i="2"/>
  <c r="E175" i="2"/>
  <c r="C176" i="2"/>
  <c r="D176" i="2"/>
  <c r="E176" i="2"/>
  <c r="C177" i="2"/>
  <c r="D177" i="2"/>
  <c r="E177" i="2"/>
  <c r="C178" i="2"/>
  <c r="D178" i="2"/>
  <c r="E178" i="2"/>
  <c r="C179" i="2"/>
  <c r="D179" i="2"/>
  <c r="E179" i="2"/>
  <c r="C180" i="2"/>
  <c r="D180" i="2"/>
  <c r="E180" i="2"/>
  <c r="C181" i="2"/>
  <c r="D181" i="2"/>
  <c r="E181" i="2"/>
  <c r="C182" i="2"/>
  <c r="D182" i="2"/>
  <c r="E182" i="2"/>
  <c r="C183" i="2"/>
  <c r="D183" i="2"/>
  <c r="E183" i="2"/>
  <c r="C184" i="2"/>
  <c r="D184" i="2"/>
  <c r="E184" i="2"/>
  <c r="C185" i="2"/>
  <c r="D185" i="2"/>
  <c r="E185" i="2"/>
  <c r="C186" i="2"/>
  <c r="D186" i="2"/>
  <c r="E186" i="2"/>
  <c r="C187" i="2"/>
  <c r="D187" i="2"/>
  <c r="E187" i="2"/>
  <c r="C188" i="2"/>
  <c r="D188" i="2"/>
  <c r="E188" i="2"/>
  <c r="C189" i="2"/>
  <c r="D189" i="2"/>
  <c r="E189" i="2"/>
  <c r="C190" i="2"/>
  <c r="D190" i="2"/>
  <c r="E190" i="2"/>
  <c r="C191" i="2"/>
  <c r="D191" i="2"/>
  <c r="E191" i="2"/>
  <c r="C192" i="2"/>
  <c r="D192" i="2"/>
  <c r="E192" i="2"/>
  <c r="C193" i="2"/>
  <c r="D193" i="2"/>
  <c r="E193" i="2"/>
  <c r="C194" i="2"/>
  <c r="D194" i="2"/>
  <c r="E194" i="2"/>
  <c r="C195" i="2"/>
  <c r="D195" i="2"/>
  <c r="E195" i="2"/>
  <c r="C196" i="2"/>
  <c r="D196" i="2"/>
  <c r="E196" i="2"/>
  <c r="C197" i="2"/>
  <c r="D197" i="2"/>
  <c r="E197" i="2"/>
  <c r="C198" i="2"/>
  <c r="D198" i="2"/>
  <c r="E198" i="2"/>
  <c r="C199" i="2"/>
  <c r="D199" i="2"/>
  <c r="E199" i="2"/>
  <c r="C200" i="2"/>
  <c r="D200" i="2"/>
  <c r="E200" i="2"/>
  <c r="C201" i="2"/>
  <c r="D201" i="2"/>
  <c r="E201" i="2"/>
  <c r="C202" i="2"/>
  <c r="D202" i="2"/>
  <c r="E202" i="2"/>
  <c r="C203" i="2"/>
  <c r="D203" i="2"/>
  <c r="E203" i="2"/>
  <c r="C204" i="2"/>
  <c r="D204" i="2"/>
  <c r="E204" i="2"/>
  <c r="C205" i="2"/>
  <c r="D205" i="2"/>
  <c r="E205" i="2"/>
  <c r="C206" i="2"/>
  <c r="D206" i="2"/>
  <c r="E206" i="2"/>
  <c r="C207" i="2"/>
  <c r="D207" i="2"/>
  <c r="E207" i="2"/>
  <c r="C208" i="2"/>
  <c r="D208" i="2"/>
  <c r="E208" i="2"/>
  <c r="C209" i="2"/>
  <c r="D209" i="2"/>
  <c r="E209" i="2"/>
  <c r="C210" i="2"/>
  <c r="D210" i="2"/>
  <c r="E210" i="2"/>
  <c r="C211" i="2"/>
  <c r="D211" i="2"/>
  <c r="E211" i="2"/>
  <c r="C212" i="2"/>
  <c r="D212" i="2"/>
  <c r="E212" i="2"/>
  <c r="C213" i="2"/>
  <c r="D213" i="2"/>
  <c r="E213" i="2"/>
  <c r="C214" i="2"/>
  <c r="D214" i="2"/>
  <c r="E214" i="2"/>
  <c r="C215" i="2"/>
  <c r="D215" i="2"/>
  <c r="E215" i="2"/>
  <c r="C216" i="2"/>
  <c r="D216" i="2"/>
  <c r="E216" i="2"/>
  <c r="C217" i="2"/>
  <c r="D217" i="2"/>
  <c r="E217" i="2"/>
  <c r="C218" i="2"/>
  <c r="D218" i="2"/>
  <c r="E218" i="2"/>
  <c r="C219" i="2"/>
  <c r="D219" i="2"/>
  <c r="E219" i="2"/>
  <c r="C220" i="2"/>
  <c r="D220" i="2"/>
  <c r="E220" i="2"/>
  <c r="C221" i="2"/>
  <c r="D221" i="2"/>
  <c r="E221" i="2"/>
  <c r="C222" i="2"/>
  <c r="D222" i="2"/>
  <c r="E222" i="2"/>
  <c r="C223" i="2"/>
  <c r="D223" i="2"/>
  <c r="E223" i="2"/>
  <c r="C224" i="2"/>
  <c r="D224" i="2"/>
  <c r="E224" i="2"/>
  <c r="C225" i="2"/>
  <c r="D225" i="2"/>
  <c r="E225" i="2"/>
  <c r="C226" i="2"/>
  <c r="D226" i="2"/>
  <c r="E226" i="2"/>
  <c r="C227" i="2"/>
  <c r="D227" i="2"/>
  <c r="E227" i="2"/>
  <c r="C228" i="2"/>
  <c r="D228" i="2"/>
  <c r="E228" i="2"/>
  <c r="C229" i="2"/>
  <c r="D229" i="2"/>
  <c r="E229" i="2"/>
  <c r="C230" i="2"/>
  <c r="D230" i="2"/>
  <c r="E230" i="2"/>
  <c r="C231" i="2"/>
  <c r="D231" i="2"/>
  <c r="E231" i="2"/>
  <c r="C232" i="2"/>
  <c r="D232" i="2"/>
  <c r="E232" i="2"/>
  <c r="C233" i="2"/>
  <c r="D233" i="2"/>
  <c r="E233" i="2"/>
  <c r="C234" i="2"/>
  <c r="D234" i="2"/>
  <c r="E234" i="2"/>
  <c r="C235" i="2"/>
  <c r="D235" i="2"/>
  <c r="E235" i="2"/>
  <c r="C236" i="2"/>
  <c r="D236" i="2"/>
  <c r="E236" i="2"/>
  <c r="C237" i="2"/>
  <c r="D237" i="2"/>
  <c r="E237" i="2"/>
  <c r="C238" i="2"/>
  <c r="D238" i="2"/>
  <c r="E238" i="2"/>
  <c r="C239" i="2"/>
  <c r="D239" i="2"/>
  <c r="E239" i="2"/>
  <c r="C240" i="2"/>
  <c r="D240" i="2"/>
  <c r="E240" i="2"/>
  <c r="C241" i="2"/>
  <c r="D241" i="2"/>
  <c r="E241" i="2"/>
  <c r="C242" i="2"/>
  <c r="D242" i="2"/>
  <c r="E242" i="2"/>
  <c r="C243" i="2"/>
  <c r="D243" i="2"/>
  <c r="E243" i="2"/>
  <c r="C244" i="2"/>
  <c r="D244" i="2"/>
  <c r="E244" i="2"/>
  <c r="C245" i="2"/>
  <c r="D245" i="2"/>
  <c r="E245" i="2"/>
  <c r="C246" i="2"/>
  <c r="D246" i="2"/>
  <c r="E246" i="2"/>
  <c r="C247" i="2"/>
  <c r="D247" i="2"/>
  <c r="E247" i="2"/>
  <c r="C248" i="2"/>
  <c r="D248" i="2"/>
  <c r="E248" i="2"/>
  <c r="C249" i="2"/>
  <c r="D249" i="2"/>
  <c r="E249" i="2"/>
  <c r="C250" i="2"/>
  <c r="D250" i="2"/>
  <c r="E250" i="2"/>
  <c r="C251" i="2"/>
  <c r="D251" i="2"/>
  <c r="E251" i="2"/>
  <c r="C252" i="2"/>
  <c r="D252" i="2"/>
  <c r="E252" i="2"/>
  <c r="C253" i="2"/>
  <c r="D253" i="2"/>
  <c r="E253" i="2"/>
  <c r="C254" i="2"/>
  <c r="D254" i="2"/>
  <c r="E254" i="2"/>
  <c r="C255" i="2"/>
  <c r="D255" i="2"/>
  <c r="E255" i="2"/>
  <c r="C256" i="2"/>
  <c r="D256" i="2"/>
  <c r="E256" i="2"/>
  <c r="C257" i="2"/>
  <c r="D257" i="2"/>
  <c r="E257" i="2"/>
  <c r="C258" i="2"/>
  <c r="D258" i="2"/>
  <c r="E258" i="2"/>
  <c r="C259" i="2"/>
  <c r="D259" i="2"/>
  <c r="E259" i="2"/>
  <c r="C260" i="2"/>
  <c r="D260" i="2"/>
  <c r="E260" i="2"/>
  <c r="C261" i="2"/>
  <c r="D261" i="2"/>
  <c r="E261" i="2"/>
  <c r="C262" i="2"/>
  <c r="D262" i="2"/>
  <c r="E262" i="2"/>
  <c r="C263" i="2"/>
  <c r="D263" i="2"/>
  <c r="E263" i="2"/>
  <c r="C264" i="2"/>
  <c r="D264" i="2"/>
  <c r="E264" i="2"/>
  <c r="C265" i="2"/>
  <c r="D265" i="2"/>
  <c r="E265" i="2"/>
  <c r="C266" i="2"/>
  <c r="D266" i="2"/>
  <c r="E266" i="2"/>
  <c r="C267" i="2"/>
  <c r="D267" i="2"/>
  <c r="E267" i="2"/>
  <c r="C268" i="2"/>
  <c r="D268" i="2"/>
  <c r="E268" i="2"/>
  <c r="C269" i="2"/>
  <c r="D269" i="2"/>
  <c r="E269" i="2"/>
  <c r="C270" i="2"/>
  <c r="D270" i="2"/>
  <c r="E270" i="2"/>
  <c r="C271" i="2"/>
  <c r="D271" i="2"/>
  <c r="E271" i="2"/>
  <c r="C272" i="2"/>
  <c r="D272" i="2"/>
  <c r="E272" i="2"/>
  <c r="C273" i="2"/>
  <c r="D273" i="2"/>
  <c r="E273" i="2"/>
  <c r="C274" i="2"/>
  <c r="D274" i="2"/>
  <c r="E274" i="2"/>
  <c r="C275" i="2"/>
  <c r="D275" i="2"/>
  <c r="E275" i="2"/>
  <c r="C276" i="2"/>
  <c r="D276" i="2"/>
  <c r="E276" i="2"/>
  <c r="C277" i="2"/>
  <c r="D277" i="2"/>
  <c r="E277" i="2"/>
  <c r="C278" i="2"/>
  <c r="D278" i="2"/>
  <c r="E278" i="2"/>
  <c r="C279" i="2"/>
  <c r="D279" i="2"/>
  <c r="E279" i="2"/>
  <c r="C280" i="2"/>
  <c r="D280" i="2"/>
  <c r="E280" i="2"/>
  <c r="C281" i="2"/>
  <c r="D281" i="2"/>
  <c r="E281" i="2"/>
  <c r="C282" i="2"/>
  <c r="D282" i="2"/>
  <c r="E282" i="2"/>
  <c r="C283" i="2"/>
  <c r="D283" i="2"/>
  <c r="E283" i="2"/>
  <c r="C284" i="2"/>
  <c r="D284" i="2"/>
  <c r="E284" i="2"/>
  <c r="C285" i="2"/>
  <c r="D285" i="2"/>
  <c r="E285" i="2"/>
  <c r="C286" i="2"/>
  <c r="D286" i="2"/>
  <c r="E286" i="2"/>
  <c r="C287" i="2"/>
  <c r="D287" i="2"/>
  <c r="E287" i="2"/>
  <c r="C288" i="2"/>
  <c r="D288" i="2"/>
  <c r="E288" i="2"/>
  <c r="C289" i="2"/>
  <c r="D289" i="2"/>
  <c r="E289" i="2"/>
  <c r="C290" i="2"/>
  <c r="D290" i="2"/>
  <c r="E290" i="2"/>
  <c r="C291" i="2"/>
  <c r="D291" i="2"/>
  <c r="E291" i="2"/>
  <c r="C292" i="2"/>
  <c r="D292" i="2"/>
  <c r="E292" i="2"/>
  <c r="C293" i="2"/>
  <c r="D293" i="2"/>
  <c r="E293" i="2"/>
  <c r="C294" i="2"/>
  <c r="D294" i="2"/>
  <c r="E294" i="2"/>
  <c r="C295" i="2"/>
  <c r="D295" i="2"/>
  <c r="E295" i="2"/>
  <c r="C296" i="2"/>
  <c r="D296" i="2"/>
  <c r="E296" i="2"/>
  <c r="C297" i="2"/>
  <c r="D297" i="2"/>
  <c r="E297" i="2"/>
  <c r="C298" i="2"/>
  <c r="D298" i="2"/>
  <c r="E298" i="2"/>
  <c r="C299" i="2"/>
  <c r="D299" i="2"/>
  <c r="E299" i="2"/>
  <c r="C300" i="2"/>
  <c r="D300" i="2"/>
  <c r="E300" i="2"/>
  <c r="C301" i="2"/>
  <c r="D301" i="2"/>
  <c r="E301" i="2"/>
  <c r="C302" i="2"/>
  <c r="D302" i="2"/>
  <c r="E302" i="2"/>
  <c r="C303" i="2"/>
  <c r="D303" i="2"/>
  <c r="E303" i="2"/>
  <c r="C304" i="2"/>
  <c r="D304" i="2"/>
  <c r="E304" i="2"/>
  <c r="C305" i="2"/>
  <c r="D305" i="2"/>
  <c r="E305" i="2"/>
  <c r="C306" i="2"/>
  <c r="D306" i="2"/>
  <c r="E306" i="2"/>
  <c r="C307" i="2"/>
  <c r="D307" i="2"/>
  <c r="E307" i="2"/>
  <c r="C308" i="2"/>
  <c r="D308" i="2"/>
  <c r="E308" i="2"/>
  <c r="C309" i="2"/>
  <c r="D309" i="2"/>
  <c r="E309" i="2"/>
  <c r="C310" i="2"/>
  <c r="D310" i="2"/>
  <c r="E310" i="2"/>
  <c r="C311" i="2"/>
  <c r="D311" i="2"/>
  <c r="E311" i="2"/>
  <c r="C312" i="2"/>
  <c r="D312" i="2"/>
  <c r="E312" i="2"/>
  <c r="C313" i="2"/>
  <c r="D313" i="2"/>
  <c r="E313" i="2"/>
  <c r="C314" i="2"/>
  <c r="D314" i="2"/>
  <c r="E314" i="2"/>
  <c r="C315" i="2"/>
  <c r="D315" i="2"/>
  <c r="E315" i="2"/>
  <c r="C316" i="2"/>
  <c r="D316" i="2"/>
  <c r="E316" i="2"/>
  <c r="C317" i="2"/>
  <c r="D317" i="2"/>
  <c r="E317" i="2"/>
  <c r="C318" i="2"/>
  <c r="D318" i="2"/>
  <c r="E318" i="2"/>
  <c r="C319" i="2"/>
  <c r="D319" i="2"/>
  <c r="E319" i="2"/>
  <c r="C320" i="2"/>
  <c r="D320" i="2"/>
  <c r="E320" i="2"/>
  <c r="C321" i="2"/>
  <c r="D321" i="2"/>
  <c r="E321" i="2"/>
  <c r="C322" i="2"/>
  <c r="D322" i="2"/>
  <c r="E322" i="2"/>
  <c r="C323" i="2"/>
  <c r="D323" i="2"/>
  <c r="E323" i="2"/>
  <c r="C324" i="2"/>
  <c r="D324" i="2"/>
  <c r="E324" i="2"/>
  <c r="C325" i="2"/>
  <c r="D325" i="2"/>
  <c r="E325" i="2"/>
  <c r="C326" i="2"/>
  <c r="D326" i="2"/>
  <c r="E326" i="2"/>
  <c r="C327" i="2"/>
  <c r="D327" i="2"/>
  <c r="E327" i="2"/>
  <c r="C328" i="2"/>
  <c r="D328" i="2"/>
  <c r="E328" i="2"/>
  <c r="C329" i="2"/>
  <c r="D329" i="2"/>
  <c r="E329" i="2"/>
  <c r="C330" i="2"/>
  <c r="D330" i="2"/>
  <c r="E330" i="2"/>
  <c r="C331" i="2"/>
  <c r="D331" i="2"/>
  <c r="E331" i="2"/>
  <c r="C332" i="2"/>
  <c r="D332" i="2"/>
  <c r="E332" i="2"/>
  <c r="C333" i="2"/>
  <c r="D333" i="2"/>
  <c r="E333" i="2"/>
  <c r="C334" i="2"/>
  <c r="D334" i="2"/>
  <c r="E334" i="2"/>
  <c r="C335" i="2"/>
  <c r="D335" i="2"/>
  <c r="E335" i="2"/>
  <c r="C336" i="2"/>
  <c r="D336" i="2"/>
  <c r="E336" i="2"/>
  <c r="C337" i="2"/>
  <c r="D337" i="2"/>
  <c r="E337" i="2"/>
  <c r="C338" i="2"/>
  <c r="D338" i="2"/>
  <c r="E338" i="2"/>
  <c r="C339" i="2"/>
  <c r="D339" i="2"/>
  <c r="E339" i="2"/>
  <c r="C340" i="2"/>
  <c r="D340" i="2"/>
  <c r="E340" i="2"/>
  <c r="C341" i="2"/>
  <c r="D341" i="2"/>
  <c r="E341" i="2"/>
  <c r="C342" i="2"/>
  <c r="D342" i="2"/>
  <c r="E342" i="2"/>
  <c r="C343" i="2"/>
  <c r="D343" i="2"/>
  <c r="E343" i="2"/>
  <c r="C344" i="2"/>
  <c r="D344" i="2"/>
  <c r="E344" i="2"/>
  <c r="C345" i="2"/>
  <c r="D345" i="2"/>
  <c r="E345" i="2"/>
  <c r="C346" i="2"/>
  <c r="D346" i="2"/>
  <c r="E346" i="2"/>
  <c r="C347" i="2"/>
  <c r="D347" i="2"/>
  <c r="E347" i="2"/>
  <c r="C348" i="2"/>
  <c r="D348" i="2"/>
  <c r="E348" i="2"/>
  <c r="C349" i="2"/>
  <c r="D349" i="2"/>
  <c r="E349" i="2"/>
  <c r="C350" i="2"/>
  <c r="D350" i="2"/>
  <c r="E350" i="2"/>
  <c r="C351" i="2"/>
  <c r="D351" i="2"/>
  <c r="E351" i="2"/>
  <c r="C352" i="2"/>
  <c r="D352" i="2"/>
  <c r="E352" i="2"/>
  <c r="C353" i="2"/>
  <c r="D353" i="2"/>
  <c r="E353" i="2"/>
  <c r="C354" i="2"/>
  <c r="D354" i="2"/>
  <c r="E354" i="2"/>
  <c r="C355" i="2"/>
  <c r="D355" i="2"/>
  <c r="E355" i="2"/>
  <c r="C356" i="2"/>
  <c r="D356" i="2"/>
  <c r="E356" i="2"/>
  <c r="C357" i="2"/>
  <c r="D357" i="2"/>
  <c r="E357" i="2"/>
  <c r="C358" i="2"/>
  <c r="D358" i="2"/>
  <c r="E358" i="2"/>
  <c r="C359" i="2"/>
  <c r="D359" i="2"/>
  <c r="E359" i="2"/>
  <c r="C360" i="2"/>
  <c r="D360" i="2"/>
  <c r="E360" i="2"/>
  <c r="C361" i="2"/>
  <c r="D361" i="2"/>
  <c r="E361" i="2"/>
  <c r="C362" i="2"/>
  <c r="D362" i="2"/>
  <c r="E362" i="2"/>
  <c r="C363" i="2"/>
  <c r="D363" i="2"/>
  <c r="E363" i="2"/>
  <c r="C364" i="2"/>
  <c r="D364" i="2"/>
  <c r="E364" i="2"/>
  <c r="C365" i="2"/>
  <c r="D365" i="2"/>
  <c r="E365" i="2"/>
  <c r="C366" i="2"/>
  <c r="D366" i="2"/>
  <c r="E366" i="2"/>
  <c r="C367" i="2"/>
  <c r="D367" i="2"/>
  <c r="E367" i="2"/>
  <c r="C368" i="2"/>
  <c r="D368" i="2"/>
  <c r="E368" i="2"/>
  <c r="C369" i="2"/>
  <c r="D369" i="2"/>
  <c r="E369" i="2"/>
  <c r="C370" i="2"/>
  <c r="D370" i="2"/>
  <c r="E370" i="2"/>
  <c r="C371" i="2"/>
  <c r="D371" i="2"/>
  <c r="E371" i="2"/>
  <c r="C372" i="2"/>
  <c r="D372" i="2"/>
  <c r="E372" i="2"/>
  <c r="C373" i="2"/>
  <c r="D373" i="2"/>
  <c r="E373" i="2"/>
  <c r="C374" i="2"/>
  <c r="D374" i="2"/>
  <c r="E374" i="2"/>
  <c r="C375" i="2"/>
  <c r="D375" i="2"/>
  <c r="E375" i="2"/>
  <c r="C376" i="2"/>
  <c r="D376" i="2"/>
  <c r="E376" i="2"/>
  <c r="C377" i="2"/>
  <c r="D377" i="2"/>
  <c r="E377" i="2"/>
  <c r="C378" i="2"/>
  <c r="D378" i="2"/>
  <c r="E378" i="2"/>
  <c r="C379" i="2"/>
  <c r="D379" i="2"/>
  <c r="E379" i="2"/>
  <c r="C380" i="2"/>
  <c r="D380" i="2"/>
  <c r="E380" i="2"/>
  <c r="C381" i="2"/>
  <c r="D381" i="2"/>
  <c r="E381" i="2"/>
  <c r="C382" i="2"/>
  <c r="D382" i="2"/>
  <c r="E382" i="2"/>
  <c r="C383" i="2"/>
  <c r="D383" i="2"/>
  <c r="E383" i="2"/>
  <c r="C384" i="2"/>
  <c r="D384" i="2"/>
  <c r="E384" i="2"/>
  <c r="C385" i="2"/>
  <c r="D385" i="2"/>
  <c r="E385" i="2"/>
  <c r="C386" i="2"/>
  <c r="D386" i="2"/>
  <c r="E386" i="2"/>
  <c r="C387" i="2"/>
  <c r="D387" i="2"/>
  <c r="E387" i="2"/>
  <c r="C388" i="2"/>
  <c r="D388" i="2"/>
  <c r="E388" i="2"/>
  <c r="C389" i="2"/>
  <c r="D389" i="2"/>
  <c r="E389" i="2"/>
  <c r="C390" i="2"/>
  <c r="D390" i="2"/>
  <c r="E390" i="2"/>
  <c r="C391" i="2"/>
  <c r="D391" i="2"/>
  <c r="E391" i="2"/>
  <c r="C392" i="2"/>
  <c r="D392" i="2"/>
  <c r="E392" i="2"/>
  <c r="C393" i="2"/>
  <c r="D393" i="2"/>
  <c r="E393" i="2"/>
  <c r="C394" i="2"/>
  <c r="D394" i="2"/>
  <c r="E394" i="2"/>
  <c r="C395" i="2"/>
  <c r="D395" i="2"/>
  <c r="E395" i="2"/>
  <c r="C396" i="2"/>
  <c r="D396" i="2"/>
  <c r="E396" i="2"/>
  <c r="C397" i="2"/>
  <c r="D397" i="2"/>
  <c r="E397" i="2"/>
  <c r="C398" i="2"/>
  <c r="D398" i="2"/>
  <c r="E398" i="2"/>
  <c r="C399" i="2"/>
  <c r="D399" i="2"/>
  <c r="E399" i="2"/>
  <c r="C400" i="2"/>
  <c r="D400" i="2"/>
  <c r="E400" i="2"/>
  <c r="C401" i="2"/>
  <c r="D401" i="2"/>
  <c r="E401" i="2"/>
  <c r="C402" i="2"/>
  <c r="D402" i="2"/>
  <c r="E402" i="2"/>
  <c r="C403" i="2"/>
  <c r="D403" i="2"/>
  <c r="E403" i="2"/>
  <c r="C404" i="2"/>
  <c r="D404" i="2"/>
  <c r="E404" i="2"/>
  <c r="C405" i="2"/>
  <c r="D405" i="2"/>
  <c r="E405" i="2"/>
  <c r="C406" i="2"/>
  <c r="D406" i="2"/>
  <c r="E406" i="2"/>
  <c r="C407" i="2"/>
  <c r="D407" i="2"/>
  <c r="E407" i="2"/>
  <c r="C408" i="2"/>
  <c r="D408" i="2"/>
  <c r="E408" i="2"/>
  <c r="C409" i="2"/>
  <c r="D409" i="2"/>
  <c r="E409" i="2"/>
  <c r="C410" i="2"/>
  <c r="D410" i="2"/>
  <c r="E410" i="2"/>
  <c r="C411" i="2"/>
  <c r="D411" i="2"/>
  <c r="E411" i="2"/>
  <c r="C412" i="2"/>
  <c r="D412" i="2"/>
  <c r="E412" i="2"/>
  <c r="C413" i="2"/>
  <c r="D413" i="2"/>
  <c r="E413" i="2"/>
  <c r="C414" i="2"/>
  <c r="D414" i="2"/>
  <c r="E414" i="2"/>
  <c r="C415" i="2"/>
  <c r="D415" i="2"/>
  <c r="E415" i="2"/>
  <c r="C416" i="2"/>
  <c r="D416" i="2"/>
  <c r="E416" i="2"/>
  <c r="C417" i="2"/>
  <c r="D417" i="2"/>
  <c r="E417" i="2"/>
  <c r="C418" i="2"/>
  <c r="D418" i="2"/>
  <c r="E418" i="2"/>
  <c r="C419" i="2"/>
  <c r="D419" i="2"/>
  <c r="E419" i="2"/>
  <c r="C420" i="2"/>
  <c r="D420" i="2"/>
  <c r="E420" i="2"/>
  <c r="C421" i="2"/>
  <c r="D421" i="2"/>
  <c r="E421" i="2"/>
  <c r="C422" i="2"/>
  <c r="D422" i="2"/>
  <c r="E422" i="2"/>
  <c r="C423" i="2"/>
  <c r="D423" i="2"/>
  <c r="E423" i="2"/>
  <c r="C424" i="2"/>
  <c r="D424" i="2"/>
  <c r="E424" i="2"/>
  <c r="C425" i="2"/>
  <c r="D425" i="2"/>
  <c r="E425" i="2"/>
  <c r="C426" i="2"/>
  <c r="D426" i="2"/>
  <c r="E426" i="2"/>
  <c r="C427" i="2"/>
  <c r="D427" i="2"/>
  <c r="E427" i="2"/>
  <c r="C428" i="2"/>
  <c r="D428" i="2"/>
  <c r="E428" i="2"/>
  <c r="C429" i="2"/>
  <c r="D429" i="2"/>
  <c r="E429" i="2"/>
  <c r="C430" i="2"/>
  <c r="D430" i="2"/>
  <c r="E430" i="2"/>
  <c r="C431" i="2"/>
  <c r="D431" i="2"/>
  <c r="E431" i="2"/>
  <c r="C432" i="2"/>
  <c r="D432" i="2"/>
  <c r="E432" i="2"/>
  <c r="C433" i="2"/>
  <c r="D433" i="2"/>
  <c r="E433" i="2"/>
  <c r="C434" i="2"/>
  <c r="D434" i="2"/>
  <c r="E434" i="2"/>
  <c r="C435" i="2"/>
  <c r="D435" i="2"/>
  <c r="E435" i="2"/>
  <c r="C436" i="2"/>
  <c r="D436" i="2"/>
  <c r="E436" i="2"/>
  <c r="C437" i="2"/>
  <c r="D437" i="2"/>
  <c r="E437" i="2"/>
  <c r="C438" i="2"/>
  <c r="D438" i="2"/>
  <c r="E438" i="2"/>
  <c r="C439" i="2"/>
  <c r="D439" i="2"/>
  <c r="E439" i="2"/>
  <c r="C440" i="2"/>
  <c r="D440" i="2"/>
  <c r="E440" i="2"/>
  <c r="C441" i="2"/>
  <c r="D441" i="2"/>
  <c r="E441" i="2"/>
  <c r="C442" i="2"/>
  <c r="D442" i="2"/>
  <c r="E442" i="2"/>
  <c r="C443" i="2"/>
  <c r="D443" i="2"/>
  <c r="E443" i="2"/>
  <c r="C444" i="2"/>
  <c r="D444" i="2"/>
  <c r="E444" i="2"/>
  <c r="C445" i="2"/>
  <c r="D445" i="2"/>
  <c r="E445" i="2"/>
  <c r="C446" i="2"/>
  <c r="D446" i="2"/>
  <c r="E446" i="2"/>
  <c r="C447" i="2"/>
  <c r="D447" i="2"/>
  <c r="E447" i="2"/>
  <c r="C448" i="2"/>
  <c r="D448" i="2"/>
  <c r="E448" i="2"/>
  <c r="C449" i="2"/>
  <c r="D449" i="2"/>
  <c r="E449" i="2"/>
  <c r="C450" i="2"/>
  <c r="D450" i="2"/>
  <c r="E450" i="2"/>
  <c r="C451" i="2"/>
  <c r="D451" i="2"/>
  <c r="E451" i="2"/>
  <c r="C452" i="2"/>
  <c r="D452" i="2"/>
  <c r="E452" i="2"/>
  <c r="C453" i="2"/>
  <c r="D453" i="2"/>
  <c r="E453" i="2"/>
  <c r="C454" i="2"/>
  <c r="D454" i="2"/>
  <c r="E454" i="2"/>
  <c r="C455" i="2"/>
  <c r="D455" i="2"/>
  <c r="E455" i="2"/>
  <c r="C456" i="2"/>
  <c r="D456" i="2"/>
  <c r="E456" i="2"/>
  <c r="C457" i="2"/>
  <c r="D457" i="2"/>
  <c r="E457" i="2"/>
  <c r="C458" i="2"/>
  <c r="D458" i="2"/>
  <c r="E458" i="2"/>
  <c r="C459" i="2"/>
  <c r="D459" i="2"/>
  <c r="E459" i="2"/>
  <c r="C460" i="2"/>
  <c r="D460" i="2"/>
  <c r="E460" i="2"/>
  <c r="C461" i="2"/>
  <c r="D461" i="2"/>
  <c r="E461" i="2"/>
  <c r="C462" i="2"/>
  <c r="D462" i="2"/>
  <c r="E462" i="2"/>
  <c r="C463" i="2"/>
  <c r="D463" i="2"/>
  <c r="E463" i="2"/>
  <c r="C464" i="2"/>
  <c r="D464" i="2"/>
  <c r="E464" i="2"/>
  <c r="C465" i="2"/>
  <c r="D465" i="2"/>
  <c r="E465" i="2"/>
  <c r="C466" i="2"/>
  <c r="D466" i="2"/>
  <c r="E466" i="2"/>
  <c r="C467" i="2"/>
  <c r="D467" i="2"/>
  <c r="E467" i="2"/>
  <c r="C468" i="2"/>
  <c r="D468" i="2"/>
  <c r="E468" i="2"/>
  <c r="C469" i="2"/>
  <c r="D469" i="2"/>
  <c r="E469" i="2"/>
  <c r="C470" i="2"/>
  <c r="D470" i="2"/>
  <c r="E470" i="2"/>
  <c r="C471" i="2"/>
  <c r="D471" i="2"/>
  <c r="E471" i="2"/>
  <c r="C472" i="2"/>
  <c r="D472" i="2"/>
  <c r="E472" i="2"/>
  <c r="C473" i="2"/>
  <c r="D473" i="2"/>
  <c r="E473" i="2"/>
  <c r="C474" i="2"/>
  <c r="D474" i="2"/>
  <c r="E474" i="2"/>
  <c r="C475" i="2"/>
  <c r="D475" i="2"/>
  <c r="E475" i="2"/>
  <c r="C476" i="2"/>
  <c r="D476" i="2"/>
  <c r="E476" i="2"/>
  <c r="C477" i="2"/>
  <c r="D477" i="2"/>
  <c r="E477" i="2"/>
  <c r="C478" i="2"/>
  <c r="D478" i="2"/>
  <c r="E478" i="2"/>
  <c r="C479" i="2"/>
  <c r="D479" i="2"/>
  <c r="E479" i="2"/>
  <c r="C480" i="2"/>
  <c r="D480" i="2"/>
  <c r="E480" i="2"/>
  <c r="C481" i="2"/>
  <c r="D481" i="2"/>
  <c r="E481" i="2"/>
  <c r="C482" i="2"/>
  <c r="D482" i="2"/>
  <c r="E482" i="2"/>
  <c r="C483" i="2"/>
  <c r="D483" i="2"/>
  <c r="E483" i="2"/>
  <c r="C484" i="2"/>
  <c r="D484" i="2"/>
  <c r="E484" i="2"/>
  <c r="C485" i="2"/>
  <c r="D485" i="2"/>
  <c r="E485" i="2"/>
  <c r="C486" i="2"/>
  <c r="D486" i="2"/>
  <c r="E486" i="2"/>
  <c r="C487" i="2"/>
  <c r="D487" i="2"/>
  <c r="E487" i="2"/>
  <c r="C488" i="2"/>
  <c r="D488" i="2"/>
  <c r="E488" i="2"/>
  <c r="C489" i="2"/>
  <c r="D489" i="2"/>
  <c r="E489" i="2"/>
  <c r="E2" i="3"/>
  <c r="D2" i="3"/>
  <c r="L1" i="5"/>
  <c r="I1" i="5"/>
  <c r="E6" i="3" s="1"/>
  <c r="K9" i="5" l="1"/>
  <c r="E3" i="1"/>
  <c r="C27" i="3"/>
  <c r="C43" i="3"/>
  <c r="C3" i="3"/>
  <c r="C21" i="3"/>
  <c r="C7" i="3"/>
  <c r="C16" i="3"/>
  <c r="C15" i="3"/>
  <c r="C29" i="3"/>
  <c r="C9" i="3"/>
  <c r="C42" i="3"/>
  <c r="C23" i="3"/>
  <c r="C22" i="3"/>
  <c r="C50" i="3"/>
  <c r="C36" i="3"/>
  <c r="C12" i="3"/>
  <c r="C40" i="3"/>
  <c r="C38" i="3"/>
  <c r="D6" i="2"/>
  <c r="E5" i="2"/>
  <c r="E4" i="2"/>
  <c r="E7" i="2"/>
  <c r="E3" i="2"/>
  <c r="C4" i="3"/>
  <c r="C2" i="3"/>
  <c r="C2" i="2"/>
  <c r="E2" i="2" s="1"/>
  <c r="D6" i="3"/>
  <c r="G9" i="5" l="1"/>
  <c r="E4" i="1"/>
  <c r="C6" i="3"/>
  <c r="D2" i="2"/>
  <c r="J4" i="3" l="1"/>
  <c r="J13" i="3"/>
  <c r="J3" i="3"/>
  <c r="J5" i="3"/>
  <c r="J11" i="3"/>
  <c r="J12" i="3"/>
  <c r="B16" i="1"/>
  <c r="B9" i="1"/>
  <c r="B42" i="1"/>
  <c r="B38" i="1"/>
  <c r="B64" i="1" s="1"/>
  <c r="B33" i="1"/>
  <c r="B29" i="1"/>
  <c r="B25" i="1"/>
  <c r="B17" i="1"/>
  <c r="B8" i="1"/>
  <c r="B31" i="1"/>
  <c r="B21" i="1"/>
  <c r="B22" i="1"/>
  <c r="B41" i="1"/>
  <c r="B32" i="1"/>
  <c r="B23" i="1"/>
  <c r="B18" i="1"/>
  <c r="B11" i="1"/>
  <c r="B43" i="1"/>
  <c r="B39" i="1"/>
  <c r="B65" i="1" s="1"/>
  <c r="B34" i="1"/>
  <c r="B30" i="1"/>
  <c r="B26" i="1"/>
  <c r="B19" i="1"/>
  <c r="B10" i="1"/>
  <c r="B20" i="1"/>
  <c r="B12" i="1"/>
  <c r="B40" i="1"/>
  <c r="B66" i="1" s="1"/>
  <c r="B35" i="1"/>
  <c r="B27" i="1"/>
  <c r="B13" i="1"/>
  <c r="B14" i="1"/>
  <c r="B6" i="1"/>
  <c r="B47" i="1" s="1"/>
  <c r="O3" i="6" s="1"/>
  <c r="B37" i="1"/>
  <c r="B63" i="1" s="1"/>
  <c r="B28" i="1"/>
  <c r="B15" i="1"/>
  <c r="J7" i="3" l="1"/>
  <c r="B50" i="1" s="1"/>
  <c r="P3" i="6"/>
  <c r="Q3" i="6" s="1"/>
  <c r="P15" i="6"/>
  <c r="A3" i="6" s="1"/>
  <c r="O2" i="6"/>
  <c r="P9" i="6"/>
  <c r="J15" i="3"/>
  <c r="B54" i="1" s="1"/>
  <c r="B36" i="1"/>
  <c r="B24" i="1"/>
  <c r="B68" i="1"/>
  <c r="C40" i="1"/>
  <c r="B67" i="1"/>
  <c r="B53" i="1"/>
  <c r="F96" i="1" l="1"/>
  <c r="F92" i="1"/>
  <c r="K12" i="3"/>
  <c r="K3" i="3"/>
  <c r="K5" i="3"/>
  <c r="K11" i="3"/>
  <c r="K4" i="3"/>
  <c r="K13" i="3"/>
  <c r="A7" i="6"/>
  <c r="Q9" i="6"/>
  <c r="B62" i="1"/>
  <c r="B60" i="1"/>
  <c r="C6" i="1"/>
  <c r="C47" i="1" s="1"/>
  <c r="O34" i="6" s="1"/>
  <c r="C10" i="1"/>
  <c r="B45" i="1"/>
  <c r="C11" i="1"/>
  <c r="C31" i="1"/>
  <c r="C22" i="1"/>
  <c r="C19" i="1"/>
  <c r="C49" i="1"/>
  <c r="C41" i="1"/>
  <c r="C67" i="1" s="1"/>
  <c r="C18" i="1"/>
  <c r="C37" i="1"/>
  <c r="C63" i="1" s="1"/>
  <c r="C33" i="1"/>
  <c r="C14" i="1"/>
  <c r="C30" i="1"/>
  <c r="C28" i="1"/>
  <c r="B55" i="1"/>
  <c r="C53" i="1"/>
  <c r="C25" i="1"/>
  <c r="C43" i="1"/>
  <c r="C15" i="1"/>
  <c r="C23" i="1"/>
  <c r="C39" i="1"/>
  <c r="C65" i="1" s="1"/>
  <c r="C66" i="1"/>
  <c r="C29" i="1"/>
  <c r="C38" i="1"/>
  <c r="C9" i="1"/>
  <c r="C13" i="1"/>
  <c r="C17" i="1"/>
  <c r="C21" i="1"/>
  <c r="C26" i="1"/>
  <c r="C34" i="1"/>
  <c r="C42" i="1"/>
  <c r="C27" i="1"/>
  <c r="C35" i="1"/>
  <c r="C8" i="1"/>
  <c r="C12" i="1"/>
  <c r="C16" i="1"/>
  <c r="C20" i="1"/>
  <c r="C24" i="1"/>
  <c r="C32" i="1"/>
  <c r="B49" i="1"/>
  <c r="B51" i="1" l="1"/>
  <c r="K7" i="3"/>
  <c r="C50" i="1" s="1"/>
  <c r="K15" i="3"/>
  <c r="C54" i="1" s="1"/>
  <c r="O33" i="6"/>
  <c r="P46" i="6"/>
  <c r="A34" i="6" s="1"/>
  <c r="P40" i="6"/>
  <c r="P34" i="6"/>
  <c r="A13" i="6"/>
  <c r="Q15" i="6"/>
  <c r="C7" i="6"/>
  <c r="D7" i="6" s="1"/>
  <c r="G7" i="6" s="1"/>
  <c r="B7" i="6"/>
  <c r="F7" i="6" s="1"/>
  <c r="A4" i="6"/>
  <c r="C68" i="1"/>
  <c r="C64" i="1"/>
  <c r="D20" i="1"/>
  <c r="C36" i="1"/>
  <c r="B57" i="1"/>
  <c r="F97" i="1" l="1"/>
  <c r="F93" i="1"/>
  <c r="C51" i="1"/>
  <c r="C55" i="1"/>
  <c r="A10" i="6"/>
  <c r="C10" i="6" s="1"/>
  <c r="D10" i="6" s="1"/>
  <c r="G10" i="6" s="1"/>
  <c r="L4" i="3"/>
  <c r="L3" i="3"/>
  <c r="L12" i="3"/>
  <c r="L13" i="3"/>
  <c r="H7" i="6"/>
  <c r="L11" i="3"/>
  <c r="B4" i="6"/>
  <c r="F4" i="6" s="1"/>
  <c r="C4" i="6"/>
  <c r="A19" i="6"/>
  <c r="Q34" i="6"/>
  <c r="L5" i="3"/>
  <c r="C13" i="6"/>
  <c r="D13" i="6" s="1"/>
  <c r="G13" i="6" s="1"/>
  <c r="B13" i="6"/>
  <c r="F13" i="6" s="1"/>
  <c r="C62" i="1"/>
  <c r="C60" i="1"/>
  <c r="D18" i="1"/>
  <c r="D53" i="1"/>
  <c r="D40" i="1"/>
  <c r="D66" i="1" s="1"/>
  <c r="D26" i="1"/>
  <c r="D39" i="1"/>
  <c r="D65" i="1" s="1"/>
  <c r="D11" i="1"/>
  <c r="D31" i="1"/>
  <c r="D43" i="1"/>
  <c r="D30" i="1"/>
  <c r="D14" i="1"/>
  <c r="D6" i="1"/>
  <c r="D47" i="1" s="1"/>
  <c r="O65" i="6" s="1"/>
  <c r="D34" i="1"/>
  <c r="D10" i="1"/>
  <c r="D22" i="1"/>
  <c r="D19" i="1"/>
  <c r="D49" i="1"/>
  <c r="D27" i="1"/>
  <c r="D35" i="1"/>
  <c r="D15" i="1"/>
  <c r="D23" i="1"/>
  <c r="D25" i="1"/>
  <c r="D29" i="1"/>
  <c r="D33" i="1"/>
  <c r="D38" i="1"/>
  <c r="D42" i="1"/>
  <c r="D9" i="1"/>
  <c r="D13" i="1"/>
  <c r="D17" i="1"/>
  <c r="D21" i="1"/>
  <c r="C45" i="1"/>
  <c r="D24" i="1"/>
  <c r="D28" i="1"/>
  <c r="D32" i="1"/>
  <c r="D37" i="1"/>
  <c r="D41" i="1"/>
  <c r="D8" i="1"/>
  <c r="D12" i="1"/>
  <c r="D16" i="1"/>
  <c r="C57" i="1" l="1"/>
  <c r="B10" i="6"/>
  <c r="F10" i="6" s="1"/>
  <c r="H10" i="6" s="1"/>
  <c r="A16" i="6"/>
  <c r="A27" i="6" s="1"/>
  <c r="H13" i="6"/>
  <c r="A38" i="6"/>
  <c r="Q40" i="6"/>
  <c r="L15" i="3"/>
  <c r="D54" i="1" s="1"/>
  <c r="C19" i="6"/>
  <c r="D19" i="6" s="1"/>
  <c r="G19" i="6" s="1"/>
  <c r="G27" i="6" s="1"/>
  <c r="T25" i="6" s="1"/>
  <c r="B84" i="1" s="1"/>
  <c r="B19" i="6"/>
  <c r="F19" i="6" s="1"/>
  <c r="L7" i="3"/>
  <c r="D50" i="1" s="1"/>
  <c r="P65" i="6"/>
  <c r="P77" i="6"/>
  <c r="A65" i="6" s="1"/>
  <c r="O64" i="6"/>
  <c r="P71" i="6"/>
  <c r="D4" i="6"/>
  <c r="G4" i="6" s="1"/>
  <c r="D36" i="1"/>
  <c r="D45" i="1" s="1"/>
  <c r="D63" i="1"/>
  <c r="F3" i="1"/>
  <c r="E42" i="1"/>
  <c r="D64" i="1"/>
  <c r="D67" i="1"/>
  <c r="D68" i="1"/>
  <c r="H19" i="6" l="1"/>
  <c r="B16" i="6"/>
  <c r="F16" i="6" s="1"/>
  <c r="C16" i="6"/>
  <c r="D16" i="6" s="1"/>
  <c r="G16" i="6" s="1"/>
  <c r="D55" i="1"/>
  <c r="F98" i="1"/>
  <c r="D51" i="1"/>
  <c r="F94" i="1"/>
  <c r="M4" i="3"/>
  <c r="M12" i="3"/>
  <c r="M11" i="3"/>
  <c r="M13" i="3"/>
  <c r="M5" i="3"/>
  <c r="F27" i="6"/>
  <c r="R25" i="6" s="1"/>
  <c r="B78" i="1" s="1"/>
  <c r="F23" i="6"/>
  <c r="M3" i="3"/>
  <c r="Q46" i="6"/>
  <c r="A44" i="6"/>
  <c r="H4" i="6"/>
  <c r="B27" i="6"/>
  <c r="C27" i="6"/>
  <c r="C38" i="6"/>
  <c r="D38" i="6" s="1"/>
  <c r="G38" i="6" s="1"/>
  <c r="B38" i="6"/>
  <c r="F38" i="6" s="1"/>
  <c r="A35" i="6"/>
  <c r="D62" i="1"/>
  <c r="E11" i="1"/>
  <c r="F11" i="1" s="1"/>
  <c r="E9" i="1"/>
  <c r="F9" i="1" s="1"/>
  <c r="E26" i="1"/>
  <c r="F26" i="1" s="1"/>
  <c r="E24" i="1"/>
  <c r="F24" i="1" s="1"/>
  <c r="E35" i="1"/>
  <c r="F35" i="1" s="1"/>
  <c r="E19" i="1"/>
  <c r="F19" i="1" s="1"/>
  <c r="E17" i="1"/>
  <c r="F17" i="1" s="1"/>
  <c r="E32" i="1"/>
  <c r="F32" i="1" s="1"/>
  <c r="E15" i="1"/>
  <c r="F15" i="1" s="1"/>
  <c r="E30" i="1"/>
  <c r="F30" i="1" s="1"/>
  <c r="E41" i="1"/>
  <c r="E67" i="1" s="1"/>
  <c r="F67" i="1" s="1"/>
  <c r="E53" i="1"/>
  <c r="F53" i="1" s="1"/>
  <c r="E23" i="1"/>
  <c r="F23" i="1" s="1"/>
  <c r="E49" i="1"/>
  <c r="F49" i="1" s="1"/>
  <c r="E13" i="1"/>
  <c r="F13" i="1" s="1"/>
  <c r="E21" i="1"/>
  <c r="F21" i="1" s="1"/>
  <c r="E28" i="1"/>
  <c r="F28" i="1" s="1"/>
  <c r="E39" i="1"/>
  <c r="F39" i="1" s="1"/>
  <c r="E8" i="1"/>
  <c r="F8" i="1" s="1"/>
  <c r="E12" i="1"/>
  <c r="F12" i="1" s="1"/>
  <c r="E16" i="1"/>
  <c r="F16" i="1" s="1"/>
  <c r="E20" i="1"/>
  <c r="F20" i="1" s="1"/>
  <c r="E6" i="1"/>
  <c r="F6" i="1" s="1"/>
  <c r="E27" i="1"/>
  <c r="F27" i="1" s="1"/>
  <c r="E31" i="1"/>
  <c r="F31" i="1" s="1"/>
  <c r="E37" i="1"/>
  <c r="F37" i="1" s="1"/>
  <c r="E43" i="1"/>
  <c r="F43" i="1" s="1"/>
  <c r="E10" i="1"/>
  <c r="F10" i="1" s="1"/>
  <c r="E14" i="1"/>
  <c r="F14" i="1" s="1"/>
  <c r="E18" i="1"/>
  <c r="F18" i="1" s="1"/>
  <c r="E22" i="1"/>
  <c r="F22" i="1" s="1"/>
  <c r="E25" i="1"/>
  <c r="F25" i="1" s="1"/>
  <c r="E29" i="1"/>
  <c r="F29" i="1" s="1"/>
  <c r="E34" i="1"/>
  <c r="F34" i="1" s="1"/>
  <c r="E40" i="1"/>
  <c r="E68" i="1"/>
  <c r="F68" i="1" s="1"/>
  <c r="F42" i="1"/>
  <c r="E33" i="1"/>
  <c r="F33" i="1" s="1"/>
  <c r="E38" i="1"/>
  <c r="D60" i="1"/>
  <c r="B23" i="6" l="1"/>
  <c r="P23" i="6"/>
  <c r="B74" i="1" s="1"/>
  <c r="H16" i="6"/>
  <c r="G23" i="6"/>
  <c r="C24" i="6" s="1"/>
  <c r="C23" i="6"/>
  <c r="H23" i="6"/>
  <c r="D24" i="6" s="1"/>
  <c r="D57" i="1"/>
  <c r="H38" i="6"/>
  <c r="M7" i="3"/>
  <c r="E50" i="1" s="1"/>
  <c r="A41" i="6"/>
  <c r="C41" i="6" s="1"/>
  <c r="D41" i="6" s="1"/>
  <c r="G41" i="6" s="1"/>
  <c r="C35" i="6"/>
  <c r="D35" i="6" s="1"/>
  <c r="G35" i="6" s="1"/>
  <c r="B35" i="6"/>
  <c r="F35" i="6" s="1"/>
  <c r="B24" i="6"/>
  <c r="F26" i="6"/>
  <c r="C44" i="6"/>
  <c r="D44" i="6" s="1"/>
  <c r="G44" i="6" s="1"/>
  <c r="B44" i="6"/>
  <c r="F44" i="6" s="1"/>
  <c r="M15" i="3"/>
  <c r="E54" i="1" s="1"/>
  <c r="F54" i="1" s="1"/>
  <c r="Q65" i="6"/>
  <c r="A50" i="6"/>
  <c r="E66" i="1"/>
  <c r="F66" i="1" s="1"/>
  <c r="E65" i="1"/>
  <c r="F65" i="1" s="1"/>
  <c r="E47" i="1"/>
  <c r="F41" i="1"/>
  <c r="F40" i="1"/>
  <c r="E63" i="1"/>
  <c r="E64" i="1"/>
  <c r="F64" i="1" s="1"/>
  <c r="F38" i="1"/>
  <c r="E36" i="1"/>
  <c r="F36" i="1" s="1"/>
  <c r="F95" i="1" l="1"/>
  <c r="F50" i="1"/>
  <c r="B25" i="6"/>
  <c r="G26" i="6"/>
  <c r="T23" i="6" s="1"/>
  <c r="B82" i="1" s="1"/>
  <c r="D23" i="6"/>
  <c r="C25" i="6"/>
  <c r="H44" i="6"/>
  <c r="E55" i="1"/>
  <c r="F55" i="1" s="1"/>
  <c r="F99" i="1"/>
  <c r="E51" i="1"/>
  <c r="F51" i="1" s="1"/>
  <c r="B41" i="6"/>
  <c r="F41" i="6" s="1"/>
  <c r="H41" i="6" s="1"/>
  <c r="R23" i="6"/>
  <c r="A69" i="6"/>
  <c r="Q71" i="6"/>
  <c r="H35" i="6"/>
  <c r="B50" i="6"/>
  <c r="F50" i="6" s="1"/>
  <c r="C50" i="6"/>
  <c r="D50" i="6" s="1"/>
  <c r="G50" i="6" s="1"/>
  <c r="G58" i="6" s="1"/>
  <c r="T56" i="6" s="1"/>
  <c r="C84" i="1" s="1"/>
  <c r="F47" i="1"/>
  <c r="O96" i="6"/>
  <c r="A47" i="6"/>
  <c r="F63" i="1"/>
  <c r="F62" i="1" s="1"/>
  <c r="E62" i="1"/>
  <c r="E60" i="1"/>
  <c r="E45" i="1"/>
  <c r="F45" i="1" s="1"/>
  <c r="D25" i="6" l="1"/>
  <c r="H26" i="6"/>
  <c r="T27" i="6"/>
  <c r="T30" i="6" s="1"/>
  <c r="E57" i="1"/>
  <c r="F57" i="1" s="1"/>
  <c r="R27" i="6"/>
  <c r="B80" i="1" s="1"/>
  <c r="B76" i="1"/>
  <c r="B86" i="1"/>
  <c r="F58" i="6"/>
  <c r="R56" i="6" s="1"/>
  <c r="C78" i="1" s="1"/>
  <c r="H50" i="6"/>
  <c r="A75" i="6"/>
  <c r="Q77" i="6"/>
  <c r="B69" i="6"/>
  <c r="F69" i="6" s="1"/>
  <c r="C69" i="6"/>
  <c r="D69" i="6" s="1"/>
  <c r="G69" i="6" s="1"/>
  <c r="A66" i="6"/>
  <c r="A58" i="6"/>
  <c r="B47" i="6"/>
  <c r="B54" i="6" s="1"/>
  <c r="C47" i="6"/>
  <c r="C54" i="6" s="1"/>
  <c r="P102" i="6"/>
  <c r="P96" i="6"/>
  <c r="P108" i="6"/>
  <c r="A96" i="6" s="1"/>
  <c r="O95" i="6"/>
  <c r="F60" i="1"/>
  <c r="D47" i="6" l="1"/>
  <c r="G47" i="6" s="1"/>
  <c r="G54" i="6" s="1"/>
  <c r="G57" i="6" s="1"/>
  <c r="T54" i="6" s="1"/>
  <c r="F47" i="6"/>
  <c r="R30" i="6"/>
  <c r="V30" i="6" s="1"/>
  <c r="V27" i="6"/>
  <c r="B88" i="1"/>
  <c r="B90" i="1" s="1"/>
  <c r="B66" i="6"/>
  <c r="F66" i="6" s="1"/>
  <c r="C66" i="6"/>
  <c r="D66" i="6" s="1"/>
  <c r="G66" i="6" s="1"/>
  <c r="A81" i="6"/>
  <c r="Q96" i="6"/>
  <c r="B58" i="6"/>
  <c r="C58" i="6"/>
  <c r="A72" i="6"/>
  <c r="B75" i="6"/>
  <c r="F75" i="6" s="1"/>
  <c r="C75" i="6"/>
  <c r="D75" i="6" s="1"/>
  <c r="G75" i="6" s="1"/>
  <c r="D54" i="6"/>
  <c r="H69" i="6"/>
  <c r="P54" i="6"/>
  <c r="C74" i="1" s="1"/>
  <c r="C55" i="6" l="1"/>
  <c r="C56" i="6" s="1"/>
  <c r="H47" i="6"/>
  <c r="H54" i="6" s="1"/>
  <c r="F54" i="6"/>
  <c r="B55" i="6" s="1"/>
  <c r="T58" i="6"/>
  <c r="C82" i="1"/>
  <c r="Q102" i="6"/>
  <c r="A100" i="6"/>
  <c r="H66" i="6"/>
  <c r="C72" i="6"/>
  <c r="D72" i="6" s="1"/>
  <c r="G72" i="6" s="1"/>
  <c r="B72" i="6"/>
  <c r="F72" i="6" s="1"/>
  <c r="A78" i="6"/>
  <c r="C81" i="6"/>
  <c r="D81" i="6" s="1"/>
  <c r="G81" i="6" s="1"/>
  <c r="G89" i="6" s="1"/>
  <c r="T87" i="6" s="1"/>
  <c r="D84" i="1" s="1"/>
  <c r="B81" i="6"/>
  <c r="F81" i="6" s="1"/>
  <c r="H75" i="6"/>
  <c r="H72" i="6" l="1"/>
  <c r="F57" i="6"/>
  <c r="H57" i="6" s="1"/>
  <c r="T61" i="6"/>
  <c r="C86" i="1"/>
  <c r="D55" i="6"/>
  <c r="B56" i="6"/>
  <c r="D56" i="6" s="1"/>
  <c r="B100" i="6"/>
  <c r="F100" i="6" s="1"/>
  <c r="C100" i="6"/>
  <c r="D100" i="6" s="1"/>
  <c r="G100" i="6" s="1"/>
  <c r="A97" i="6"/>
  <c r="H81" i="6"/>
  <c r="F89" i="6"/>
  <c r="R87" i="6" s="1"/>
  <c r="D78" i="1" s="1"/>
  <c r="C78" i="6"/>
  <c r="C85" i="6" s="1"/>
  <c r="B78" i="6"/>
  <c r="B85" i="6" s="1"/>
  <c r="A89" i="6"/>
  <c r="Q108" i="6"/>
  <c r="A112" i="6" s="1"/>
  <c r="A106" i="6"/>
  <c r="R54" i="6" l="1"/>
  <c r="R58" i="6" s="1"/>
  <c r="A103" i="6"/>
  <c r="C103" i="6" s="1"/>
  <c r="D103" i="6" s="1"/>
  <c r="G103" i="6" s="1"/>
  <c r="P85" i="6"/>
  <c r="D74" i="1" s="1"/>
  <c r="D78" i="6"/>
  <c r="G78" i="6" s="1"/>
  <c r="G85" i="6" s="1"/>
  <c r="C86" i="6" s="1"/>
  <c r="C87" i="6" s="1"/>
  <c r="F78" i="6"/>
  <c r="C112" i="6"/>
  <c r="D112" i="6" s="1"/>
  <c r="G112" i="6" s="1"/>
  <c r="B112" i="6"/>
  <c r="F112" i="6" s="1"/>
  <c r="B97" i="6"/>
  <c r="C97" i="6"/>
  <c r="D97" i="6" s="1"/>
  <c r="G97" i="6" s="1"/>
  <c r="H100" i="6"/>
  <c r="B106" i="6"/>
  <c r="F106" i="6" s="1"/>
  <c r="C106" i="6"/>
  <c r="D106" i="6" s="1"/>
  <c r="G106" i="6" s="1"/>
  <c r="B89" i="6"/>
  <c r="C89" i="6"/>
  <c r="D85" i="6"/>
  <c r="G88" i="6" l="1"/>
  <c r="T85" i="6" s="1"/>
  <c r="H78" i="6"/>
  <c r="H85" i="6" s="1"/>
  <c r="C80" i="1"/>
  <c r="R61" i="6"/>
  <c r="V61" i="6" s="1"/>
  <c r="V58" i="6"/>
  <c r="F85" i="6"/>
  <c r="F88" i="6" s="1"/>
  <c r="C76" i="1"/>
  <c r="B103" i="6"/>
  <c r="F103" i="6" s="1"/>
  <c r="H103" i="6" s="1"/>
  <c r="A109" i="6"/>
  <c r="A120" i="6" s="1"/>
  <c r="Q127" i="6" s="1"/>
  <c r="P127" i="6" s="1"/>
  <c r="H112" i="6"/>
  <c r="T89" i="6"/>
  <c r="D82" i="1"/>
  <c r="H106" i="6"/>
  <c r="F120" i="6"/>
  <c r="R118" i="6" s="1"/>
  <c r="E78" i="1" s="1"/>
  <c r="F78" i="1" s="1"/>
  <c r="F97" i="6"/>
  <c r="G120" i="6"/>
  <c r="T118" i="6" s="1"/>
  <c r="E84" i="1" s="1"/>
  <c r="F84" i="1" s="1"/>
  <c r="C88" i="1" l="1"/>
  <c r="C90" i="1" s="1"/>
  <c r="C120" i="6"/>
  <c r="B86" i="6"/>
  <c r="B87" i="6" s="1"/>
  <c r="D87" i="6" s="1"/>
  <c r="A127" i="6"/>
  <c r="C109" i="6"/>
  <c r="D109" i="6" s="1"/>
  <c r="G109" i="6" s="1"/>
  <c r="G116" i="6" s="1"/>
  <c r="G119" i="6" s="1"/>
  <c r="T116" i="6" s="1"/>
  <c r="B109" i="6"/>
  <c r="F109" i="6" s="1"/>
  <c r="B120" i="6"/>
  <c r="T92" i="6"/>
  <c r="D86" i="1"/>
  <c r="H88" i="6"/>
  <c r="R85" i="6"/>
  <c r="H97" i="6"/>
  <c r="D86" i="6" l="1"/>
  <c r="P116" i="6"/>
  <c r="E74" i="1" s="1"/>
  <c r="F74" i="1" s="1"/>
  <c r="B116" i="6"/>
  <c r="C127" i="6"/>
  <c r="C117" i="6"/>
  <c r="H109" i="6"/>
  <c r="H116" i="6" s="1"/>
  <c r="D127" i="6" s="1"/>
  <c r="A131" i="6" s="1"/>
  <c r="F106" i="1" s="1"/>
  <c r="C116" i="6"/>
  <c r="D116" i="6" s="1"/>
  <c r="A130" i="6" s="1"/>
  <c r="F105" i="1" s="1"/>
  <c r="F116" i="6"/>
  <c r="T120" i="6"/>
  <c r="E82" i="1"/>
  <c r="F82" i="1" s="1"/>
  <c r="R89" i="6"/>
  <c r="D80" i="1" s="1"/>
  <c r="D76" i="1"/>
  <c r="D88" i="1" l="1"/>
  <c r="D90" i="1" s="1"/>
  <c r="C118" i="6"/>
  <c r="V89" i="6"/>
  <c r="R92" i="6"/>
  <c r="V92" i="6" s="1"/>
  <c r="B127" i="6"/>
  <c r="F119" i="6"/>
  <c r="B117" i="6"/>
  <c r="T123" i="6"/>
  <c r="E86" i="1"/>
  <c r="F86" i="1" s="1"/>
  <c r="H119" i="6" l="1"/>
  <c r="R116" i="6"/>
  <c r="D117" i="6"/>
  <c r="B118" i="6"/>
  <c r="D118" i="6" s="1"/>
  <c r="D128" i="6" s="1"/>
  <c r="R120" i="6" l="1"/>
  <c r="E76" i="1"/>
  <c r="F76" i="1" s="1"/>
  <c r="A128" i="6"/>
  <c r="F103" i="1"/>
  <c r="I103" i="1" s="1"/>
  <c r="F102" i="1"/>
  <c r="E80" i="1" l="1"/>
  <c r="V120" i="6"/>
  <c r="R123" i="6"/>
  <c r="V123" i="6" s="1"/>
  <c r="E88" i="1" l="1"/>
  <c r="E90" i="1" s="1"/>
  <c r="F90" i="1" s="1"/>
  <c r="I90" i="1" s="1"/>
  <c r="F80" i="1"/>
  <c r="F101" i="1" l="1"/>
  <c r="F9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G Katev</author>
  </authors>
  <commentList>
    <comment ref="A128" authorId="0" shapeId="0" xr:uid="{7DF96BA5-0717-45CB-A1EF-BF8EAC439F36}">
      <text>
        <r>
          <rPr>
            <b/>
            <sz val="9"/>
            <color indexed="81"/>
            <rFont val="Tahoma"/>
            <family val="2"/>
          </rPr>
          <t>Daniel G Katev: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<sst xmlns="http://schemas.openxmlformats.org/spreadsheetml/2006/main" count="206" uniqueCount="117">
  <si>
    <t>Description</t>
  </si>
  <si>
    <t>Bill #</t>
  </si>
  <si>
    <t>Date</t>
  </si>
  <si>
    <t>Amount</t>
  </si>
  <si>
    <t>GST (TPS)</t>
  </si>
  <si>
    <t>QST (TVQ)</t>
  </si>
  <si>
    <t>Tip</t>
  </si>
  <si>
    <t>Total</t>
  </si>
  <si>
    <t>GST</t>
  </si>
  <si>
    <t>Category</t>
  </si>
  <si>
    <t>QST</t>
  </si>
  <si>
    <t>Catégories pour impot</t>
  </si>
  <si>
    <t>Q1</t>
  </si>
  <si>
    <t>Q2</t>
  </si>
  <si>
    <t>Q3</t>
  </si>
  <si>
    <t>Q4</t>
  </si>
  <si>
    <t>Debut du quart</t>
  </si>
  <si>
    <t xml:space="preserve"> </t>
  </si>
  <si>
    <t>Meals and Entertainment</t>
  </si>
  <si>
    <t>Fin du quart</t>
  </si>
  <si>
    <t>Advertising</t>
  </si>
  <si>
    <t>Business tax, fees, licences, dues, memberships, and subscriptions</t>
  </si>
  <si>
    <t>Office expanses</t>
  </si>
  <si>
    <t>Legal, accounting, and other professional fees</t>
  </si>
  <si>
    <t>Rent</t>
  </si>
  <si>
    <t>Salary, wages and benefits</t>
  </si>
  <si>
    <t>Travel (inc. Transportation, accommodations, allowable part of meals)</t>
  </si>
  <si>
    <t>Telephone and utilities</t>
  </si>
  <si>
    <t>Delivery, freight and express</t>
  </si>
  <si>
    <t>Motor vehicle expenses (not including CCA)</t>
  </si>
  <si>
    <t>No Sales Tax categories:</t>
  </si>
  <si>
    <t>Other expanses</t>
  </si>
  <si>
    <t>Professional Liability insurance</t>
  </si>
  <si>
    <t>Interest end Banking fees</t>
  </si>
  <si>
    <t>Office Stationary and Supplies</t>
  </si>
  <si>
    <t>Management and Administration fees</t>
  </si>
  <si>
    <t>Repair and Maintenance</t>
  </si>
  <si>
    <t>Property taxes</t>
  </si>
  <si>
    <t>Convention fees</t>
  </si>
  <si>
    <t>Private health services plan premiums</t>
  </si>
  <si>
    <t>Taxable</t>
  </si>
  <si>
    <t>Vehicle Fuel</t>
  </si>
  <si>
    <t>Vehicle Repair and Maintenace</t>
  </si>
  <si>
    <t>Vehicle Insurance</t>
  </si>
  <si>
    <t>Vehicle Leasing</t>
  </si>
  <si>
    <t>Vehicle Interest</t>
  </si>
  <si>
    <t>Vehicle License</t>
  </si>
  <si>
    <t>Vehicle Registration</t>
  </si>
  <si>
    <t>Vehicle Parking</t>
  </si>
  <si>
    <t>Home Heat</t>
  </si>
  <si>
    <t>Home Electricity</t>
  </si>
  <si>
    <t>Home Insurance</t>
  </si>
  <si>
    <t>Home Repair and Maintenace</t>
  </si>
  <si>
    <t>Home Mortgage Interest / RENT</t>
  </si>
  <si>
    <t>Home Property Tax</t>
  </si>
  <si>
    <t>Business use of home</t>
  </si>
  <si>
    <t>Total Expenses</t>
  </si>
  <si>
    <t>Total Income</t>
  </si>
  <si>
    <t>TOTAL GST + QST</t>
  </si>
  <si>
    <t>DON'T KNOW - WILL ASK</t>
  </si>
  <si>
    <t>Y</t>
  </si>
  <si>
    <t>Registered for GST/QST (Y/N)</t>
  </si>
  <si>
    <t>Home Office %</t>
  </si>
  <si>
    <t>Business use of home (%)</t>
  </si>
  <si>
    <t>Actual GST</t>
  </si>
  <si>
    <t>Actual QST</t>
  </si>
  <si>
    <t>ONLY IF GST/QST Differs please put "N" to “Taxable” and put the actual amounts</t>
  </si>
  <si>
    <t>Actual Amount</t>
  </si>
  <si>
    <t>Previous FYE</t>
  </si>
  <si>
    <t>Sommaire Annuel</t>
  </si>
  <si>
    <t>101</t>
  </si>
  <si>
    <t>103</t>
  </si>
  <si>
    <t>106</t>
  </si>
  <si>
    <t>203</t>
  </si>
  <si>
    <t>206</t>
  </si>
  <si>
    <t>108</t>
  </si>
  <si>
    <t>208</t>
  </si>
  <si>
    <t>Sales (line 101)</t>
  </si>
  <si>
    <t>GST (lines 103/105)</t>
  </si>
  <si>
    <t>(lines 106/108)</t>
  </si>
  <si>
    <t>(lines 113)</t>
  </si>
  <si>
    <t>QST (lines 203/205)</t>
  </si>
  <si>
    <t>(lines 206/208)</t>
  </si>
  <si>
    <t>(lines 213)</t>
  </si>
  <si>
    <t>GST/QST home office dedu</t>
  </si>
  <si>
    <t>servicesfinanciersdanielkatev</t>
  </si>
  <si>
    <t>I Qtr</t>
  </si>
  <si>
    <t>II Qtr</t>
  </si>
  <si>
    <t>III Qtr</t>
  </si>
  <si>
    <t>IV Qtr</t>
  </si>
  <si>
    <t>3D</t>
  </si>
  <si>
    <t>3E</t>
  </si>
  <si>
    <t>MEALS</t>
  </si>
  <si>
    <t>BANK FEE</t>
  </si>
  <si>
    <t>BANK PROD</t>
  </si>
  <si>
    <t>OFFICE</t>
  </si>
  <si>
    <t>ACCOUNTING</t>
  </si>
  <si>
    <t>RENT</t>
  </si>
  <si>
    <t>SUBS</t>
  </si>
  <si>
    <t>TRAVEL</t>
  </si>
  <si>
    <t>UTIL</t>
  </si>
  <si>
    <t>PHONE</t>
  </si>
  <si>
    <t>POST</t>
  </si>
  <si>
    <t>CAR</t>
  </si>
  <si>
    <t>PRL</t>
  </si>
  <si>
    <t>A/P</t>
  </si>
  <si>
    <t>Quick Method of Accounting</t>
  </si>
  <si>
    <t>(lines 107)</t>
  </si>
  <si>
    <t>(lines 207)</t>
  </si>
  <si>
    <t>SAVINGS</t>
  </si>
  <si>
    <t>INCOME</t>
  </si>
  <si>
    <t>&gt;</t>
  </si>
  <si>
    <t>&lt;</t>
  </si>
  <si>
    <t>CORPORATE TAX ON INCOME</t>
  </si>
  <si>
    <t>NET SAVINGS</t>
  </si>
  <si>
    <t>T2125</t>
  </si>
  <si>
    <t>Corporate 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</si>
</sst>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  <numFmt numFmtId="165" formatCode="[$$]#,##0.00"/>
    <numFmt numFmtId="166" formatCode="_(* #,##0.00000_);_(* \(#,##0.00000\);_(* &quot;-&quot;??_);_(@_)"/>
    <numFmt numFmtId="167" formatCode="0.000%"/>
    <numFmt numFmtId="168" formatCode="[$-409]d\-mmm\-yyyy;@"/>
    <numFmt numFmtId="169" formatCode="[$-409]mmmm\ d\,\ yyyy;@"/>
    <numFmt numFmtId="170" formatCode="[$$-540A]#,##0.00_);[Red]\([$$-540A]#,##0.00\)"/>
    <numFmt numFmtId="171" formatCode="dd\-mmm\-yyyy"/>
    <numFmt numFmtId="172" formatCode="_-* #,##0.00_-;\-* #,##0.00_-;_-* &quot;-&quot;??_-;_-@_-"/>
    <numFmt numFmtId="173" formatCode="_-* #,##0_-;\-* #,##0_-;_-* &quot;-&quot;??_-;_-@_-"/>
  </numFmts>
  <fonts count="53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8"/>
      <color rgb="FF000000"/>
      <name val="Arial"/>
      <family val="2"/>
    </font>
    <font>
      <sz val="10"/>
      <name val="Montserrat"/>
    </font>
    <font>
      <b/>
      <sz val="10"/>
      <name val="Montserrat"/>
    </font>
    <font>
      <sz val="8"/>
      <color rgb="FF666666"/>
      <name val="Montserrat"/>
    </font>
    <font>
      <sz val="10"/>
      <color rgb="FF666666"/>
      <name val="Montserrat"/>
    </font>
    <font>
      <sz val="10"/>
      <name val="Arial"/>
      <family val="2"/>
    </font>
    <font>
      <b/>
      <sz val="8"/>
      <name val="Montserrat"/>
    </font>
    <font>
      <u/>
      <sz val="10"/>
      <color rgb="FF0000FF"/>
      <name val="Arial"/>
      <family val="2"/>
    </font>
    <font>
      <sz val="10"/>
      <name val="Montserrat"/>
    </font>
    <font>
      <sz val="10"/>
      <color rgb="FF000000"/>
      <name val="Montserrat"/>
    </font>
    <font>
      <sz val="10"/>
      <name val="Arial"/>
      <family val="2"/>
    </font>
    <font>
      <b/>
      <u/>
      <sz val="10"/>
      <name val="Montserrat"/>
    </font>
    <font>
      <b/>
      <sz val="10"/>
      <color rgb="FFFF0000"/>
      <name val="Montserrat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i/>
      <sz val="8"/>
      <name val="Montserrat"/>
    </font>
    <font>
      <b/>
      <sz val="11"/>
      <name val="Montserrat"/>
    </font>
    <font>
      <sz val="11"/>
      <name val="Montserrat"/>
    </font>
    <font>
      <u/>
      <sz val="11"/>
      <name val="Montserrat"/>
    </font>
    <font>
      <sz val="10"/>
      <color rgb="FF000000"/>
      <name val="Arial"/>
      <family val="2"/>
    </font>
    <font>
      <sz val="8"/>
      <name val="Montserrat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u val="singleAccounting"/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Montserrat"/>
    </font>
    <font>
      <sz val="10"/>
      <color rgb="FF000000"/>
      <name val="Arial"/>
    </font>
    <font>
      <b/>
      <sz val="11"/>
      <color theme="1"/>
      <name val="Calibri"/>
      <family val="2"/>
      <scheme val="minor"/>
    </font>
    <font>
      <sz val="6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color indexed="62"/>
      <name val="Arial"/>
      <family val="2"/>
    </font>
    <font>
      <b/>
      <u/>
      <sz val="10"/>
      <name val="Arial"/>
      <family val="2"/>
    </font>
    <font>
      <b/>
      <u val="double"/>
      <sz val="10"/>
      <name val="Arial"/>
      <family val="2"/>
    </font>
    <font>
      <sz val="10"/>
      <color indexed="10"/>
      <name val="Arial"/>
      <family val="2"/>
    </font>
    <font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double"/>
      <sz val="10"/>
      <name val="Montserrat"/>
    </font>
    <font>
      <b/>
      <i/>
      <sz val="9"/>
      <color rgb="FFFF0000"/>
      <name val="Montserrat"/>
    </font>
    <font>
      <sz val="10"/>
      <color theme="0" tint="-4.9989318521683403E-2"/>
      <name val="Arial"/>
      <family val="2"/>
    </font>
    <font>
      <b/>
      <u/>
      <sz val="11"/>
      <name val="Montserrat"/>
    </font>
  </fonts>
  <fills count="18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4FFE1"/>
        <bgColor rgb="FFE4FFE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CC0000"/>
      </patternFill>
    </fill>
    <fill>
      <patternFill patternType="solid">
        <fgColor rgb="FFFFFF00"/>
        <bgColor rgb="FFFF0000"/>
      </patternFill>
    </fill>
    <fill>
      <patternFill patternType="solid">
        <fgColor rgb="FFFFFF00"/>
        <bgColor rgb="FFFFD966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gray0625"/>
    </fill>
    <fill>
      <patternFill patternType="lightGrid"/>
    </fill>
    <fill>
      <patternFill patternType="gray0625">
        <fgColor rgb="FFE4FFE1"/>
        <bgColor rgb="FFE4FFE1"/>
      </patternFill>
    </fill>
    <fill>
      <patternFill patternType="lightGrid">
        <fgColor rgb="FFE4FFE1"/>
        <bgColor rgb="FFE4FFE1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3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35" fillId="0" borderId="0" applyFont="0" applyFill="0" applyBorder="0" applyAlignment="0" applyProtection="0"/>
  </cellStyleXfs>
  <cellXfs count="150">
    <xf numFmtId="0" fontId="0" fillId="0" borderId="0" xfId="0"/>
    <xf numFmtId="0" fontId="5" fillId="0" borderId="0" xfId="0" applyFont="1" applyProtection="1">
      <protection hidden="1"/>
    </xf>
    <xf numFmtId="0" fontId="0" fillId="0" borderId="0" xfId="0" applyProtection="1"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left" wrapText="1"/>
      <protection hidden="1"/>
    </xf>
    <xf numFmtId="0" fontId="9" fillId="0" borderId="0" xfId="0" applyFont="1" applyProtection="1">
      <protection hidden="1"/>
    </xf>
    <xf numFmtId="0" fontId="7" fillId="0" borderId="0" xfId="0" applyFont="1" applyAlignment="1" applyProtection="1">
      <alignment horizontal="left" wrapText="1"/>
      <protection hidden="1"/>
    </xf>
    <xf numFmtId="165" fontId="5" fillId="0" borderId="0" xfId="0" applyNumberFormat="1" applyFont="1" applyAlignment="1" applyProtection="1">
      <alignment horizontal="right"/>
      <protection hidden="1"/>
    </xf>
    <xf numFmtId="0" fontId="20" fillId="0" borderId="0" xfId="0" applyFont="1" applyProtection="1">
      <protection hidden="1"/>
    </xf>
    <xf numFmtId="165" fontId="21" fillId="0" borderId="0" xfId="0" applyNumberFormat="1" applyFont="1" applyAlignment="1" applyProtection="1">
      <alignment horizontal="right"/>
      <protection hidden="1"/>
    </xf>
    <xf numFmtId="0" fontId="10" fillId="3" borderId="0" xfId="0" applyFont="1" applyFill="1" applyAlignment="1" applyProtection="1">
      <alignment horizontal="left"/>
      <protection hidden="1"/>
    </xf>
    <xf numFmtId="0" fontId="19" fillId="3" borderId="0" xfId="0" applyFont="1" applyFill="1" applyAlignment="1" applyProtection="1">
      <alignment horizontal="left" indent="2"/>
      <protection hidden="1"/>
    </xf>
    <xf numFmtId="0" fontId="20" fillId="0" borderId="0" xfId="0" applyFont="1" applyAlignment="1" applyProtection="1">
      <alignment horizontal="left"/>
      <protection hidden="1"/>
    </xf>
    <xf numFmtId="165" fontId="22" fillId="0" borderId="0" xfId="0" applyNumberFormat="1" applyFont="1" applyAlignment="1" applyProtection="1">
      <alignment horizontal="right"/>
      <protection hidden="1"/>
    </xf>
    <xf numFmtId="0" fontId="16" fillId="0" borderId="0" xfId="0" applyFont="1" applyProtection="1">
      <protection hidden="1"/>
    </xf>
    <xf numFmtId="165" fontId="3" fillId="0" borderId="0" xfId="0" applyNumberFormat="1" applyFont="1" applyProtection="1">
      <protection hidden="1"/>
    </xf>
    <xf numFmtId="165" fontId="3" fillId="4" borderId="0" xfId="0" applyNumberFormat="1" applyFont="1" applyFill="1" applyProtection="1">
      <protection locked="0"/>
    </xf>
    <xf numFmtId="0" fontId="18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3" fillId="4" borderId="0" xfId="0" applyFont="1" applyFill="1" applyProtection="1">
      <protection locked="0"/>
    </xf>
    <xf numFmtId="164" fontId="3" fillId="4" borderId="0" xfId="0" applyNumberFormat="1" applyFont="1" applyFill="1" applyProtection="1">
      <protection locked="0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14" fillId="0" borderId="0" xfId="0" applyFont="1" applyProtection="1">
      <protection hidden="1"/>
    </xf>
    <xf numFmtId="2" fontId="3" fillId="4" borderId="0" xfId="0" applyNumberFormat="1" applyFont="1" applyFill="1" applyProtection="1">
      <protection locked="0"/>
    </xf>
    <xf numFmtId="165" fontId="17" fillId="4" borderId="0" xfId="0" applyNumberFormat="1" applyFont="1" applyFill="1" applyProtection="1">
      <protection locked="0"/>
    </xf>
    <xf numFmtId="0" fontId="3" fillId="5" borderId="0" xfId="0" applyFont="1" applyFill="1" applyProtection="1">
      <protection locked="0"/>
    </xf>
    <xf numFmtId="0" fontId="3" fillId="6" borderId="0" xfId="0" applyFont="1" applyFill="1" applyProtection="1">
      <protection locked="0"/>
    </xf>
    <xf numFmtId="165" fontId="14" fillId="4" borderId="0" xfId="0" applyNumberFormat="1" applyFont="1" applyFill="1" applyAlignment="1" applyProtection="1">
      <alignment horizontal="right"/>
      <protection locked="0"/>
    </xf>
    <xf numFmtId="0" fontId="14" fillId="4" borderId="0" xfId="0" applyFont="1" applyFill="1" applyProtection="1">
      <protection locked="0"/>
    </xf>
    <xf numFmtId="0" fontId="3" fillId="7" borderId="0" xfId="0" applyFont="1" applyFill="1" applyProtection="1">
      <protection locked="0"/>
    </xf>
    <xf numFmtId="0" fontId="11" fillId="4" borderId="0" xfId="0" applyFont="1" applyFill="1" applyProtection="1">
      <protection locked="0"/>
    </xf>
    <xf numFmtId="0" fontId="17" fillId="4" borderId="0" xfId="0" applyFont="1" applyFill="1" applyProtection="1">
      <protection locked="0"/>
    </xf>
    <xf numFmtId="164" fontId="17" fillId="4" borderId="0" xfId="0" applyNumberFormat="1" applyFont="1" applyFill="1" applyProtection="1">
      <protection locked="0"/>
    </xf>
    <xf numFmtId="164" fontId="14" fillId="4" borderId="0" xfId="0" applyNumberFormat="1" applyFont="1" applyFill="1" applyAlignment="1" applyProtection="1">
      <alignment horizontal="right"/>
      <protection locked="0"/>
    </xf>
    <xf numFmtId="0" fontId="6" fillId="0" borderId="1" xfId="0" applyFont="1" applyBorder="1" applyProtection="1">
      <protection hidden="1"/>
    </xf>
    <xf numFmtId="166" fontId="0" fillId="0" borderId="0" xfId="1" applyNumberFormat="1" applyFont="1" applyAlignment="1" applyProtection="1">
      <protection hidden="1"/>
    </xf>
    <xf numFmtId="0" fontId="5" fillId="0" borderId="2" xfId="0" applyFont="1" applyBorder="1" applyProtection="1">
      <protection hidden="1"/>
    </xf>
    <xf numFmtId="0" fontId="12" fillId="0" borderId="2" xfId="0" applyFont="1" applyBorder="1" applyAlignment="1" applyProtection="1">
      <alignment horizontal="left"/>
      <protection hidden="1"/>
    </xf>
    <xf numFmtId="0" fontId="13" fillId="0" borderId="2" xfId="0" applyFont="1" applyBorder="1" applyProtection="1">
      <protection hidden="1"/>
    </xf>
    <xf numFmtId="0" fontId="0" fillId="0" borderId="2" xfId="0" applyBorder="1" applyProtection="1">
      <protection hidden="1"/>
    </xf>
    <xf numFmtId="0" fontId="3" fillId="0" borderId="2" xfId="0" applyFont="1" applyBorder="1" applyProtection="1">
      <protection hidden="1"/>
    </xf>
    <xf numFmtId="0" fontId="0" fillId="0" borderId="3" xfId="0" applyBorder="1" applyProtection="1">
      <protection hidden="1"/>
    </xf>
    <xf numFmtId="14" fontId="0" fillId="0" borderId="0" xfId="0" applyNumberFormat="1" applyProtection="1">
      <protection hidden="1"/>
    </xf>
    <xf numFmtId="0" fontId="17" fillId="0" borderId="0" xfId="0" applyFont="1" applyAlignment="1" applyProtection="1">
      <alignment horizontal="center"/>
      <protection hidden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7" fillId="0" borderId="0" xfId="0" applyFont="1" applyProtection="1">
      <protection hidden="1"/>
    </xf>
    <xf numFmtId="165" fontId="24" fillId="0" borderId="0" xfId="0" applyNumberFormat="1" applyFont="1" applyAlignment="1" applyProtection="1">
      <alignment horizontal="right"/>
      <protection hidden="1"/>
    </xf>
    <xf numFmtId="9" fontId="26" fillId="0" borderId="0" xfId="0" applyNumberFormat="1" applyFont="1" applyProtection="1">
      <protection hidden="1"/>
    </xf>
    <xf numFmtId="0" fontId="25" fillId="0" borderId="0" xfId="0" applyFont="1" applyAlignment="1" applyProtection="1">
      <alignment horizontal="center"/>
      <protection hidden="1"/>
    </xf>
    <xf numFmtId="43" fontId="0" fillId="0" borderId="0" xfId="1" applyFont="1" applyAlignment="1" applyProtection="1">
      <protection hidden="1"/>
    </xf>
    <xf numFmtId="43" fontId="14" fillId="0" borderId="0" xfId="1" applyFont="1" applyAlignment="1" applyProtection="1">
      <protection hidden="1"/>
    </xf>
    <xf numFmtId="0" fontId="28" fillId="8" borderId="4" xfId="0" applyFont="1" applyFill="1" applyBorder="1" applyAlignment="1" applyProtection="1">
      <alignment horizontal="center"/>
      <protection hidden="1"/>
    </xf>
    <xf numFmtId="0" fontId="28" fillId="8" borderId="5" xfId="0" applyFont="1" applyFill="1" applyBorder="1" applyAlignment="1" applyProtection="1">
      <alignment horizontal="center"/>
      <protection hidden="1"/>
    </xf>
    <xf numFmtId="0" fontId="0" fillId="8" borderId="5" xfId="0" applyFill="1" applyBorder="1" applyProtection="1">
      <protection locked="0"/>
    </xf>
    <xf numFmtId="0" fontId="27" fillId="8" borderId="5" xfId="0" applyFont="1" applyFill="1" applyBorder="1" applyProtection="1">
      <protection locked="0"/>
    </xf>
    <xf numFmtId="0" fontId="0" fillId="8" borderId="5" xfId="0" applyFill="1" applyBorder="1" applyProtection="1">
      <protection hidden="1"/>
    </xf>
    <xf numFmtId="0" fontId="27" fillId="8" borderId="5" xfId="0" applyFont="1" applyFill="1" applyBorder="1" applyProtection="1">
      <protection hidden="1"/>
    </xf>
    <xf numFmtId="0" fontId="0" fillId="8" borderId="6" xfId="0" applyFill="1" applyBorder="1" applyProtection="1">
      <protection hidden="1"/>
    </xf>
    <xf numFmtId="44" fontId="0" fillId="8" borderId="0" xfId="2" applyFont="1" applyFill="1" applyAlignment="1" applyProtection="1">
      <protection locked="0"/>
    </xf>
    <xf numFmtId="169" fontId="8" fillId="2" borderId="0" xfId="0" applyNumberFormat="1" applyFont="1" applyFill="1" applyAlignment="1" applyProtection="1">
      <alignment horizontal="right"/>
      <protection hidden="1"/>
    </xf>
    <xf numFmtId="170" fontId="22" fillId="0" borderId="0" xfId="0" applyNumberFormat="1" applyFont="1" applyAlignment="1" applyProtection="1">
      <alignment horizontal="right"/>
      <protection hidden="1"/>
    </xf>
    <xf numFmtId="170" fontId="15" fillId="0" borderId="0" xfId="0" applyNumberFormat="1" applyFont="1" applyProtection="1">
      <protection hidden="1"/>
    </xf>
    <xf numFmtId="168" fontId="17" fillId="4" borderId="0" xfId="0" applyNumberFormat="1" applyFont="1" applyFill="1" applyProtection="1">
      <protection locked="0"/>
    </xf>
    <xf numFmtId="9" fontId="0" fillId="4" borderId="0" xfId="0" applyNumberFormat="1" applyFill="1" applyProtection="1">
      <protection locked="0"/>
    </xf>
    <xf numFmtId="167" fontId="0" fillId="4" borderId="0" xfId="0" applyNumberFormat="1" applyFill="1" applyProtection="1">
      <protection locked="0"/>
    </xf>
    <xf numFmtId="0" fontId="0" fillId="4" borderId="0" xfId="0" applyFill="1" applyAlignment="1" applyProtection="1">
      <alignment horizontal="right"/>
      <protection locked="0"/>
    </xf>
    <xf numFmtId="9" fontId="30" fillId="0" borderId="0" xfId="0" applyNumberFormat="1" applyFont="1" applyProtection="1">
      <protection locked="0"/>
    </xf>
    <xf numFmtId="168" fontId="30" fillId="0" borderId="0" xfId="0" applyNumberFormat="1" applyFont="1" applyProtection="1">
      <protection locked="0"/>
    </xf>
    <xf numFmtId="0" fontId="25" fillId="0" borderId="0" xfId="0" applyFont="1" applyProtection="1">
      <protection hidden="1"/>
    </xf>
    <xf numFmtId="43" fontId="31" fillId="0" borderId="0" xfId="1" applyFont="1" applyAlignment="1" applyProtection="1">
      <protection hidden="1"/>
    </xf>
    <xf numFmtId="0" fontId="3" fillId="9" borderId="0" xfId="0" applyFont="1" applyFill="1" applyProtection="1">
      <protection locked="0"/>
    </xf>
    <xf numFmtId="171" fontId="37" fillId="0" borderId="0" xfId="0" applyNumberFormat="1" applyFont="1" applyProtection="1">
      <protection hidden="1"/>
    </xf>
    <xf numFmtId="2" fontId="38" fillId="0" borderId="0" xfId="0" applyNumberFormat="1" applyFont="1" applyProtection="1">
      <protection hidden="1"/>
    </xf>
    <xf numFmtId="172" fontId="1" fillId="0" borderId="0" xfId="1" applyNumberFormat="1" applyFont="1" applyProtection="1">
      <protection hidden="1"/>
    </xf>
    <xf numFmtId="2" fontId="39" fillId="0" borderId="0" xfId="0" applyNumberFormat="1" applyFont="1" applyProtection="1">
      <protection hidden="1"/>
    </xf>
    <xf numFmtId="10" fontId="0" fillId="10" borderId="0" xfId="0" applyNumberFormat="1" applyFill="1" applyProtection="1">
      <protection hidden="1"/>
    </xf>
    <xf numFmtId="10" fontId="0" fillId="0" borderId="0" xfId="0" applyNumberFormat="1" applyProtection="1">
      <protection hidden="1"/>
    </xf>
    <xf numFmtId="167" fontId="1" fillId="0" borderId="0" xfId="3" applyNumberFormat="1" applyFont="1" applyProtection="1">
      <protection hidden="1"/>
    </xf>
    <xf numFmtId="172" fontId="0" fillId="0" borderId="0" xfId="0" applyNumberFormat="1" applyProtection="1">
      <protection hidden="1"/>
    </xf>
    <xf numFmtId="2" fontId="2" fillId="0" borderId="0" xfId="0" applyNumberFormat="1" applyFont="1" applyProtection="1">
      <protection hidden="1"/>
    </xf>
    <xf numFmtId="2" fontId="0" fillId="0" borderId="0" xfId="0" applyNumberFormat="1" applyProtection="1">
      <protection hidden="1"/>
    </xf>
    <xf numFmtId="2" fontId="40" fillId="0" borderId="0" xfId="0" applyNumberFormat="1" applyFont="1" applyProtection="1">
      <protection hidden="1"/>
    </xf>
    <xf numFmtId="10" fontId="1" fillId="10" borderId="0" xfId="3" applyNumberFormat="1" applyFont="1" applyFill="1" applyProtection="1">
      <protection hidden="1"/>
    </xf>
    <xf numFmtId="2" fontId="0" fillId="10" borderId="0" xfId="0" applyNumberFormat="1" applyFill="1" applyProtection="1">
      <protection hidden="1"/>
    </xf>
    <xf numFmtId="2" fontId="41" fillId="0" borderId="0" xfId="0" applyNumberFormat="1" applyFont="1" applyProtection="1">
      <protection hidden="1"/>
    </xf>
    <xf numFmtId="2" fontId="42" fillId="0" borderId="0" xfId="0" applyNumberFormat="1" applyFont="1" applyProtection="1">
      <protection hidden="1"/>
    </xf>
    <xf numFmtId="2" fontId="43" fillId="0" borderId="0" xfId="0" applyNumberFormat="1" applyFont="1" applyProtection="1">
      <protection hidden="1"/>
    </xf>
    <xf numFmtId="0" fontId="36" fillId="0" borderId="0" xfId="0" applyFont="1" applyProtection="1">
      <protection hidden="1"/>
    </xf>
    <xf numFmtId="43" fontId="1" fillId="0" borderId="0" xfId="1" applyFont="1" applyProtection="1">
      <protection hidden="1"/>
    </xf>
    <xf numFmtId="0" fontId="0" fillId="4" borderId="0" xfId="0" applyFill="1" applyProtection="1">
      <protection hidden="1"/>
    </xf>
    <xf numFmtId="2" fontId="44" fillId="0" borderId="0" xfId="0" applyNumberFormat="1" applyFont="1" applyAlignment="1" applyProtection="1">
      <alignment horizontal="center"/>
      <protection hidden="1"/>
    </xf>
    <xf numFmtId="2" fontId="45" fillId="0" borderId="0" xfId="0" applyNumberFormat="1" applyFont="1" applyProtection="1">
      <protection hidden="1"/>
    </xf>
    <xf numFmtId="2" fontId="46" fillId="0" borderId="0" xfId="0" applyNumberFormat="1" applyFont="1" applyProtection="1">
      <protection hidden="1"/>
    </xf>
    <xf numFmtId="2" fontId="45" fillId="4" borderId="0" xfId="0" applyNumberFormat="1" applyFont="1" applyFill="1" applyProtection="1">
      <protection hidden="1"/>
    </xf>
    <xf numFmtId="2" fontId="39" fillId="12" borderId="0" xfId="0" applyNumberFormat="1" applyFont="1" applyFill="1" applyProtection="1">
      <protection hidden="1"/>
    </xf>
    <xf numFmtId="2" fontId="44" fillId="12" borderId="0" xfId="0" applyNumberFormat="1" applyFont="1" applyFill="1" applyAlignment="1" applyProtection="1">
      <alignment horizontal="center"/>
      <protection hidden="1"/>
    </xf>
    <xf numFmtId="0" fontId="0" fillId="12" borderId="0" xfId="0" applyFill="1" applyProtection="1">
      <protection hidden="1"/>
    </xf>
    <xf numFmtId="2" fontId="3" fillId="0" borderId="0" xfId="0" applyNumberFormat="1" applyFont="1" applyAlignment="1" applyProtection="1">
      <alignment horizontal="center"/>
      <protection hidden="1"/>
    </xf>
    <xf numFmtId="2" fontId="38" fillId="0" borderId="0" xfId="0" applyNumberFormat="1" applyFont="1" applyAlignment="1" applyProtection="1">
      <alignment horizontal="center"/>
      <protection hidden="1"/>
    </xf>
    <xf numFmtId="2" fontId="47" fillId="0" borderId="0" xfId="0" applyNumberFormat="1" applyFont="1" applyProtection="1">
      <protection hidden="1"/>
    </xf>
    <xf numFmtId="2" fontId="48" fillId="0" borderId="0" xfId="0" applyNumberFormat="1" applyFont="1" applyAlignment="1" applyProtection="1">
      <alignment horizontal="center"/>
      <protection hidden="1"/>
    </xf>
    <xf numFmtId="0" fontId="0" fillId="13" borderId="0" xfId="0" applyFill="1" applyProtection="1">
      <protection hidden="1"/>
    </xf>
    <xf numFmtId="172" fontId="1" fillId="13" borderId="0" xfId="1" applyNumberFormat="1" applyFont="1" applyFill="1" applyProtection="1">
      <protection hidden="1"/>
    </xf>
    <xf numFmtId="172" fontId="27" fillId="4" borderId="0" xfId="1" applyNumberFormat="1" applyFont="1" applyFill="1" applyProtection="1">
      <protection hidden="1"/>
    </xf>
    <xf numFmtId="172" fontId="3" fillId="0" borderId="0" xfId="1" applyNumberFormat="1" applyFont="1" applyFill="1" applyProtection="1">
      <protection hidden="1"/>
    </xf>
    <xf numFmtId="172" fontId="3" fillId="4" borderId="0" xfId="1" applyNumberFormat="1" applyFont="1" applyFill="1" applyProtection="1">
      <protection hidden="1"/>
    </xf>
    <xf numFmtId="0" fontId="3" fillId="0" borderId="0" xfId="0" applyFont="1" applyProtection="1">
      <protection hidden="1"/>
    </xf>
    <xf numFmtId="173" fontId="3" fillId="4" borderId="0" xfId="1" applyNumberFormat="1" applyFont="1" applyFill="1" applyProtection="1">
      <protection hidden="1"/>
    </xf>
    <xf numFmtId="43" fontId="5" fillId="0" borderId="0" xfId="0" applyNumberFormat="1" applyFont="1" applyProtection="1">
      <protection hidden="1"/>
    </xf>
    <xf numFmtId="2" fontId="5" fillId="0" borderId="0" xfId="0" applyNumberFormat="1" applyFont="1" applyProtection="1">
      <protection hidden="1"/>
    </xf>
    <xf numFmtId="170" fontId="5" fillId="0" borderId="0" xfId="0" applyNumberFormat="1" applyFont="1" applyProtection="1">
      <protection hidden="1"/>
    </xf>
    <xf numFmtId="0" fontId="51" fillId="0" borderId="0" xfId="0" applyFont="1" applyProtection="1">
      <protection hidden="1"/>
    </xf>
    <xf numFmtId="0" fontId="25" fillId="0" borderId="0" xfId="0" applyFont="1" applyAlignment="1" applyProtection="1">
      <alignment horizontal="right"/>
      <protection hidden="1"/>
    </xf>
    <xf numFmtId="0" fontId="25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8" fillId="2" borderId="0" xfId="0" applyFont="1" applyFill="1" applyAlignment="1" applyProtection="1">
      <alignment horizontal="center" vertical="center" textRotation="45" shrinkToFit="1"/>
      <protection hidden="1"/>
    </xf>
    <xf numFmtId="2" fontId="0" fillId="11" borderId="0" xfId="0" applyNumberFormat="1" applyFill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7" fontId="2" fillId="0" borderId="0" xfId="3" applyNumberFormat="1" applyFont="1" applyAlignment="1" applyProtection="1">
      <alignment horizontal="center" vertical="center" textRotation="46"/>
      <protection hidden="1"/>
    </xf>
    <xf numFmtId="0" fontId="6" fillId="14" borderId="0" xfId="0" applyFont="1" applyFill="1" applyProtection="1">
      <protection hidden="1"/>
    </xf>
    <xf numFmtId="0" fontId="5" fillId="14" borderId="0" xfId="0" applyFont="1" applyFill="1" applyProtection="1">
      <protection hidden="1"/>
    </xf>
    <xf numFmtId="0" fontId="6" fillId="14" borderId="0" xfId="0" quotePrefix="1" applyFont="1" applyFill="1" applyProtection="1">
      <protection hidden="1"/>
    </xf>
    <xf numFmtId="170" fontId="15" fillId="14" borderId="0" xfId="0" applyNumberFormat="1" applyFont="1" applyFill="1" applyProtection="1">
      <protection hidden="1"/>
    </xf>
    <xf numFmtId="165" fontId="52" fillId="14" borderId="0" xfId="0" applyNumberFormat="1" applyFont="1" applyFill="1" applyAlignment="1" applyProtection="1">
      <alignment horizontal="right"/>
      <protection hidden="1"/>
    </xf>
    <xf numFmtId="0" fontId="2" fillId="14" borderId="0" xfId="0" applyFont="1" applyFill="1" applyProtection="1">
      <protection hidden="1"/>
    </xf>
    <xf numFmtId="170" fontId="52" fillId="14" borderId="0" xfId="0" applyNumberFormat="1" applyFont="1" applyFill="1" applyAlignment="1" applyProtection="1">
      <alignment horizontal="right"/>
      <protection hidden="1"/>
    </xf>
    <xf numFmtId="170" fontId="49" fillId="14" borderId="0" xfId="0" applyNumberFormat="1" applyFont="1" applyFill="1" applyProtection="1">
      <protection hidden="1"/>
    </xf>
    <xf numFmtId="170" fontId="50" fillId="14" borderId="0" xfId="0" applyNumberFormat="1" applyFont="1" applyFill="1" applyAlignment="1" applyProtection="1">
      <alignment horizontal="center"/>
      <protection hidden="1"/>
    </xf>
    <xf numFmtId="165" fontId="0" fillId="14" borderId="0" xfId="0" applyNumberFormat="1" applyFill="1" applyProtection="1">
      <protection hidden="1"/>
    </xf>
    <xf numFmtId="165" fontId="5" fillId="14" borderId="0" xfId="0" applyNumberFormat="1" applyFont="1" applyFill="1" applyProtection="1">
      <protection hidden="1"/>
    </xf>
    <xf numFmtId="170" fontId="5" fillId="14" borderId="0" xfId="0" applyNumberFormat="1" applyFont="1" applyFill="1" applyProtection="1">
      <protection hidden="1"/>
    </xf>
    <xf numFmtId="2" fontId="6" fillId="14" borderId="0" xfId="0" applyNumberFormat="1" applyFont="1" applyFill="1" applyProtection="1">
      <protection hidden="1"/>
    </xf>
    <xf numFmtId="10" fontId="5" fillId="4" borderId="0" xfId="3" applyNumberFormat="1" applyFont="1" applyFill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165" fontId="34" fillId="15" borderId="0" xfId="0" applyNumberFormat="1" applyFont="1" applyFill="1" applyAlignment="1" applyProtection="1">
      <alignment horizontal="right"/>
      <protection hidden="1"/>
    </xf>
    <xf numFmtId="165" fontId="24" fillId="15" borderId="0" xfId="0" applyNumberFormat="1" applyFont="1" applyFill="1" applyAlignment="1" applyProtection="1">
      <alignment horizontal="right"/>
      <protection hidden="1"/>
    </xf>
    <xf numFmtId="0" fontId="10" fillId="16" borderId="0" xfId="0" applyFont="1" applyFill="1" applyAlignment="1" applyProtection="1">
      <alignment horizontal="left"/>
      <protection hidden="1"/>
    </xf>
    <xf numFmtId="165" fontId="5" fillId="14" borderId="0" xfId="0" applyNumberFormat="1" applyFont="1" applyFill="1" applyAlignment="1" applyProtection="1">
      <alignment horizontal="right"/>
      <protection hidden="1"/>
    </xf>
    <xf numFmtId="0" fontId="0" fillId="14" borderId="0" xfId="0" applyFill="1" applyProtection="1">
      <protection hidden="1"/>
    </xf>
    <xf numFmtId="0" fontId="19" fillId="16" borderId="0" xfId="0" applyFont="1" applyFill="1" applyAlignment="1" applyProtection="1">
      <alignment horizontal="left" indent="2"/>
      <protection hidden="1"/>
    </xf>
    <xf numFmtId="165" fontId="24" fillId="14" borderId="0" xfId="0" applyNumberFormat="1" applyFont="1" applyFill="1" applyAlignment="1" applyProtection="1">
      <alignment horizontal="right"/>
      <protection hidden="1"/>
    </xf>
    <xf numFmtId="0" fontId="10" fillId="17" borderId="0" xfId="0" applyFont="1" applyFill="1" applyAlignment="1" applyProtection="1">
      <alignment horizontal="left"/>
      <protection hidden="1"/>
    </xf>
    <xf numFmtId="0" fontId="19" fillId="17" borderId="0" xfId="0" applyFont="1" applyFill="1" applyAlignment="1" applyProtection="1">
      <alignment horizontal="left" indent="2"/>
      <protection hidden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2">
    <dxf>
      <font>
        <color rgb="FFD9D9D9"/>
      </font>
      <fill>
        <patternFill patternType="none"/>
      </fill>
    </dxf>
    <dxf>
      <font>
        <color rgb="FFD9D9D9"/>
      </font>
      <fill>
        <patternFill patternType="none"/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361950</xdr:colOff>
      <xdr:row>38</xdr:row>
      <xdr:rowOff>9524</xdr:rowOff>
    </xdr:from>
    <xdr:to>
      <xdr:col>9</xdr:col>
      <xdr:colOff>85725</xdr:colOff>
      <xdr:row>64</xdr:row>
      <xdr:rowOff>85725</xdr:rowOff>
    </xdr:to>
    <xdr:sp macro="" textlink="">
      <xdr:nvSpPr>
        <xdr:cNvPr id="2" name="Arrow: Curved Left 1">
          <a:extLst>
            <a:ext uri="{FF2B5EF4-FFF2-40B4-BE49-F238E27FC236}">
              <a16:creationId xmlns:a16="http://schemas.microsoft.com/office/drawing/2014/main" id="{AD85C3A7-CBDC-F997-7808-817E003528C7}"/>
            </a:ext>
          </a:extLst>
        </xdr:cNvPr>
        <xdr:cNvSpPr/>
      </xdr:nvSpPr>
      <xdr:spPr>
        <a:xfrm>
          <a:off x="9296400" y="7877174"/>
          <a:ext cx="685800" cy="5334001"/>
        </a:xfrm>
        <a:prstGeom prst="curvedLef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0</xdr:row>
      <xdr:rowOff>38100</xdr:rowOff>
    </xdr:from>
    <xdr:to>
      <xdr:col>10</xdr:col>
      <xdr:colOff>514350</xdr:colOff>
      <xdr:row>0</xdr:row>
      <xdr:rowOff>180975</xdr:rowOff>
    </xdr:to>
    <xdr:sp macro="" textlink="">
      <xdr:nvSpPr>
        <xdr:cNvPr id="2" name="Left Arrow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858125" y="38100"/>
          <a:ext cx="447675" cy="142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66675</xdr:colOff>
      <xdr:row>0</xdr:row>
      <xdr:rowOff>28575</xdr:rowOff>
    </xdr:from>
    <xdr:to>
      <xdr:col>17</xdr:col>
      <xdr:colOff>514350</xdr:colOff>
      <xdr:row>1</xdr:row>
      <xdr:rowOff>0</xdr:rowOff>
    </xdr:to>
    <xdr:sp macro="" textlink="">
      <xdr:nvSpPr>
        <xdr:cNvPr id="2" name="Left Arrow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325100" y="28575"/>
          <a:ext cx="447675" cy="1714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17</xdr:col>
      <xdr:colOff>66675</xdr:colOff>
      <xdr:row>0</xdr:row>
      <xdr:rowOff>38100</xdr:rowOff>
    </xdr:from>
    <xdr:to>
      <xdr:col>17</xdr:col>
      <xdr:colOff>514350</xdr:colOff>
      <xdr:row>0</xdr:row>
      <xdr:rowOff>180975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9172575" y="38100"/>
          <a:ext cx="447675" cy="142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1023"/>
  <sheetViews>
    <sheetView tabSelected="1" workbookViewId="0">
      <pane ySplit="4" topLeftCell="A5" activePane="bottomLeft" state="frozen"/>
      <selection pane="bottomLeft" sqref="A1:F1"/>
    </sheetView>
  </sheetViews>
  <sheetFormatPr defaultColWidth="14.42578125" defaultRowHeight="15.75" customHeight="1" x14ac:dyDescent="0.2"/>
  <cols>
    <col min="1" max="1" width="37.28515625" style="2" customWidth="1"/>
    <col min="2" max="3" width="18" style="2" customWidth="1"/>
    <col min="4" max="4" width="20" style="2" bestFit="1" customWidth="1"/>
    <col min="5" max="5" width="18.85546875" style="2" bestFit="1" customWidth="1"/>
    <col min="6" max="6" width="14.28515625" style="2" customWidth="1"/>
    <col min="7" max="7" width="2.42578125" style="2" customWidth="1"/>
    <col min="8" max="8" width="5.140625" style="2" bestFit="1" customWidth="1"/>
    <col min="9" max="16384" width="14.42578125" style="2"/>
  </cols>
  <sheetData>
    <row r="1" spans="1:12" ht="61.5" customHeight="1" x14ac:dyDescent="0.3">
      <c r="A1" s="119" t="s">
        <v>69</v>
      </c>
      <c r="B1" s="120"/>
      <c r="C1" s="120"/>
      <c r="D1" s="120"/>
      <c r="E1" s="120"/>
      <c r="F1" s="120"/>
      <c r="G1" s="1"/>
      <c r="H1" s="1"/>
      <c r="I1" s="1"/>
      <c r="J1" s="1"/>
      <c r="K1" s="1"/>
      <c r="L1" s="1"/>
    </row>
    <row r="2" spans="1:12" ht="15" x14ac:dyDescent="0.3">
      <c r="A2" s="3" t="s">
        <v>11</v>
      </c>
      <c r="B2" s="4" t="s">
        <v>12</v>
      </c>
      <c r="C2" s="4" t="s">
        <v>13</v>
      </c>
      <c r="D2" s="4" t="s">
        <v>14</v>
      </c>
      <c r="E2" s="4" t="s">
        <v>15</v>
      </c>
      <c r="F2" s="5" t="s">
        <v>7</v>
      </c>
      <c r="G2" s="1"/>
      <c r="H2" s="1"/>
      <c r="I2" s="46" t="s">
        <v>68</v>
      </c>
      <c r="J2" s="1"/>
      <c r="K2" s="1"/>
      <c r="L2" s="1"/>
    </row>
    <row r="3" spans="1:12" ht="15" x14ac:dyDescent="0.3">
      <c r="A3" s="6" t="s">
        <v>16</v>
      </c>
      <c r="B3" s="64">
        <f>+'Expense Categories'!H8</f>
        <v>44927</v>
      </c>
      <c r="C3" s="64">
        <f>+'Expense Categories'!I8</f>
        <v>45017</v>
      </c>
      <c r="D3" s="64">
        <f>+'Expense Categories'!J8</f>
        <v>45108</v>
      </c>
      <c r="E3" s="64">
        <f>+'Expense Categories'!K8</f>
        <v>45200</v>
      </c>
      <c r="F3" s="121">
        <f>+'Expense Categories'!G9</f>
        <v>2023</v>
      </c>
      <c r="G3" s="7"/>
      <c r="H3" s="1"/>
      <c r="I3" s="67">
        <v>44926</v>
      </c>
      <c r="L3" s="1"/>
    </row>
    <row r="4" spans="1:12" ht="15" x14ac:dyDescent="0.3">
      <c r="A4" s="6" t="s">
        <v>19</v>
      </c>
      <c r="B4" s="64">
        <f>+'Expense Categories'!H9</f>
        <v>45016</v>
      </c>
      <c r="C4" s="64">
        <f>+'Expense Categories'!I9</f>
        <v>45107</v>
      </c>
      <c r="D4" s="64">
        <f>+'Expense Categories'!J9</f>
        <v>45199</v>
      </c>
      <c r="E4" s="64">
        <f>+'Expense Categories'!K9</f>
        <v>45291</v>
      </c>
      <c r="F4" s="121"/>
      <c r="G4" s="7"/>
      <c r="H4" s="1"/>
      <c r="I4" s="1"/>
      <c r="J4" s="1"/>
      <c r="K4" s="1"/>
      <c r="L4" s="1"/>
    </row>
    <row r="5" spans="1:12" ht="15" x14ac:dyDescent="0.3">
      <c r="A5" s="8"/>
      <c r="B5" s="9"/>
      <c r="C5" s="9"/>
      <c r="D5" s="9"/>
      <c r="E5" s="9"/>
      <c r="F5" s="9"/>
      <c r="G5" s="7"/>
      <c r="H5" s="1"/>
      <c r="I5" s="50" t="s">
        <v>62</v>
      </c>
      <c r="J5" s="1"/>
      <c r="K5" s="1"/>
      <c r="L5" s="1"/>
    </row>
    <row r="6" spans="1:12" ht="18" x14ac:dyDescent="0.35">
      <c r="A6" s="10" t="s">
        <v>57</v>
      </c>
      <c r="B6" s="11">
        <f>SUMIFS(Income!$C$2:$C$502,Income!$B$2:$B$502,"&gt;="&amp;B$3,Income!$B$2:$B$502,"&lt;="&amp;B$4)+SUMIFS(Income!$H2:$H$502,Income!$B$2:$B$502,"&gt;="&amp;B$3,Income!$B$2:$B$502,"&lt;="&amp;B$4)</f>
        <v>0</v>
      </c>
      <c r="C6" s="11">
        <f>SUMIFS(Income!$C$2:$C$502,Income!$B$2:$B$502,"&gt;="&amp;C$3,Income!$B$2:$B$502,"&lt;="&amp;C$4)+SUMIFS(Income!$H2:$H$502,Income!$B$2:$B$502,"&gt;="&amp;C$3,Income!$B$2:$B$502,"&lt;="&amp;C$4)</f>
        <v>0</v>
      </c>
      <c r="D6" s="11">
        <f>SUMIFS(Income!$C$2:$C$502,Income!$B$2:$B$502,"&gt;="&amp;D$3,Income!$B$2:$B$502,"&lt;="&amp;D$4)+SUMIFS(Income!$H2:$H$502,Income!$B$2:$B$502,"&gt;="&amp;D$3,Income!$B$2:$B$502,"&lt;="&amp;D$4)</f>
        <v>0</v>
      </c>
      <c r="E6" s="11">
        <f>SUMIFS(Income!$C$2:$C$502,Income!$B$2:$B$502,"&gt;="&amp;E$3,Income!$B$2:$B$502,"&lt;="&amp;E$4)+SUMIFS(Income!$H2:$H$502,Income!$B$2:$B$502,"&gt;="&amp;E$3,Income!$B$2:$B$502,"&lt;="&amp;E$4)</f>
        <v>0</v>
      </c>
      <c r="F6" s="11">
        <f>SUM(B6:E6)</f>
        <v>0</v>
      </c>
      <c r="G6" s="7"/>
      <c r="H6" s="1"/>
      <c r="I6" s="68">
        <v>0.1</v>
      </c>
      <c r="J6" s="1"/>
      <c r="K6" s="1"/>
      <c r="L6" s="1"/>
    </row>
    <row r="7" spans="1:12" ht="15" x14ac:dyDescent="0.3">
      <c r="A7" s="1"/>
      <c r="B7" s="9"/>
      <c r="C7" s="9"/>
      <c r="D7" s="9"/>
      <c r="E7" s="9"/>
      <c r="F7" s="9"/>
      <c r="G7" s="7"/>
      <c r="H7" s="1"/>
      <c r="I7" s="1"/>
      <c r="J7" s="1"/>
      <c r="K7" s="1"/>
      <c r="L7" s="1"/>
    </row>
    <row r="8" spans="1:12" ht="15" x14ac:dyDescent="0.3">
      <c r="A8" s="12" t="s">
        <v>20</v>
      </c>
      <c r="B8" s="9">
        <f>SUMIFS(Expenses!$C$2:$C$1002,Expenses!$B$2:$B$1002,"&gt;="&amp;B$3,Expenses!$B$2:$B$1002,"&lt;="&amp;B$4,Expenses!$H$2:$H$1002,"="&amp;$A8)+SUMIFS(Expenses!$O$2:$O$1002,Expenses!$B$2:$B$1002,"&gt;="&amp;B$3,Expenses!$B$2:$B$1002,"&lt;="&amp;B$4,Expenses!$H$2:$H$1002,"="&amp;$A8)</f>
        <v>0</v>
      </c>
      <c r="C8" s="9">
        <f>SUMIFS(Expenses!$C$2:$C$1002,Expenses!$B$2:$B$1002,"&gt;="&amp;C$3,Expenses!$B$2:$B$1002,"&lt;="&amp;C$4,Expenses!$H$2:$H$1002,"="&amp;$A8)+SUMIFS(Expenses!$O$2:$O$1002,Expenses!$B$2:$B$1002,"&gt;="&amp;C$3,Expenses!$B$2:$B$1002,"&lt;="&amp;C$4,Expenses!$H$2:$H$1002,"="&amp;$A8)</f>
        <v>0</v>
      </c>
      <c r="D8" s="9">
        <f>SUMIFS(Expenses!$C$2:$C$1002,Expenses!$B$2:$B$1002,"&gt;="&amp;D$3,Expenses!$B$2:$B$1002,"&lt;="&amp;D$4,Expenses!$H$2:$H$1002,"="&amp;$A8)+SUMIFS(Expenses!$O$2:$O$1002,Expenses!$B$2:$B$1002,"&gt;="&amp;D$3,Expenses!$B$2:$B$1002,"&lt;="&amp;D$4,Expenses!$H$2:$H$1002,"="&amp;$A8)</f>
        <v>0</v>
      </c>
      <c r="E8" s="9">
        <f>SUMIFS(Expenses!$C$2:$C$1002,Expenses!$B$2:$B$1002,"&gt;="&amp;E$3,Expenses!$B$2:$B$1002,"&lt;="&amp;E$4,Expenses!$H$2:$H$1002,"="&amp;$A8)+SUMIFS(Expenses!$O$2:$O$1002,Expenses!$B$2:$B$1002,"&gt;="&amp;E$3,Expenses!$B$2:$B$1002,"&lt;="&amp;E$4,Expenses!$H$2:$H$1002,"="&amp;$A8)</f>
        <v>0</v>
      </c>
      <c r="F8" s="9">
        <f t="shared" ref="F8:F43" si="0">SUM(B8:E8)</f>
        <v>0</v>
      </c>
      <c r="G8" s="7"/>
      <c r="H8" s="1"/>
      <c r="I8" s="1"/>
      <c r="J8" s="1"/>
      <c r="K8" s="1"/>
      <c r="L8" s="1"/>
    </row>
    <row r="9" spans="1:12" ht="15" x14ac:dyDescent="0.3">
      <c r="A9" s="12" t="s">
        <v>18</v>
      </c>
      <c r="B9" s="9">
        <f>SUMIFS(Expenses!$C$2:$C$1002,Expenses!$B$2:$B$1002,"&gt;="&amp;B$3,Expenses!$B$2:$B$1002,"&lt;="&amp;B$4,Expenses!$H$2:$H$1002,"="&amp;$A9)+SUMIFS(Expenses!$O$2:$O$1002,Expenses!$B$2:$B$1002,"&gt;="&amp;B$3,Expenses!$B$2:$B$1002,"&lt;="&amp;B$4,Expenses!$H$2:$H$1002,"="&amp;$A9)</f>
        <v>0</v>
      </c>
      <c r="C9" s="9">
        <f>SUMIFS(Expenses!$C$2:$C$1002,Expenses!$B$2:$B$1002,"&gt;="&amp;C$3,Expenses!$B$2:$B$1002,"&lt;="&amp;C$4,Expenses!$H$2:$H$1002,"="&amp;$A9)+SUMIFS(Expenses!$O$2:$O$1002,Expenses!$B$2:$B$1002,"&gt;="&amp;C$3,Expenses!$B$2:$B$1002,"&lt;="&amp;C$4,Expenses!$H$2:$H$1002,"="&amp;$A9)</f>
        <v>0</v>
      </c>
      <c r="D9" s="9">
        <f>SUMIFS(Expenses!$C$2:$C$1002,Expenses!$B$2:$B$1002,"&gt;="&amp;D$3,Expenses!$B$2:$B$1002,"&lt;="&amp;D$4,Expenses!$H$2:$H$1002,"="&amp;$A9)+SUMIFS(Expenses!$O$2:$O$1002,Expenses!$B$2:$B$1002,"&gt;="&amp;D$3,Expenses!$B$2:$B$1002,"&lt;="&amp;D$4,Expenses!$H$2:$H$1002,"="&amp;$A9)</f>
        <v>0</v>
      </c>
      <c r="E9" s="9">
        <f>SUMIFS(Expenses!$C$2:$C$1002,Expenses!$B$2:$B$1002,"&gt;="&amp;E$3,Expenses!$B$2:$B$1002,"&lt;="&amp;E$4,Expenses!$H$2:$H$1002,"="&amp;$A9)+SUMIFS(Expenses!$O$2:$O$1002,Expenses!$B$2:$B$1002,"&gt;="&amp;E$3,Expenses!$B$2:$B$1002,"&lt;="&amp;E$4,Expenses!$H$2:$H$1002,"="&amp;$A9)</f>
        <v>0</v>
      </c>
      <c r="F9" s="9">
        <f t="shared" si="0"/>
        <v>0</v>
      </c>
      <c r="G9" s="7"/>
      <c r="H9" s="1"/>
      <c r="I9" s="1"/>
      <c r="J9" s="1"/>
      <c r="K9" s="1"/>
      <c r="L9" s="1"/>
    </row>
    <row r="10" spans="1:12" ht="15" x14ac:dyDescent="0.3">
      <c r="A10" s="12" t="s">
        <v>32</v>
      </c>
      <c r="B10" s="9">
        <f>SUMIFS(Expenses!$C$2:$C$1002,Expenses!$B$2:$B$1002,"&gt;="&amp;B$3,Expenses!$B$2:$B$1002,"&lt;="&amp;B$4,Expenses!$H$2:$H$1002,"="&amp;$A10)+SUMIFS(Expenses!$O$2:$O$1002,Expenses!$B$2:$B$1002,"&gt;="&amp;B$3,Expenses!$B$2:$B$1002,"&lt;="&amp;B$4,Expenses!$H$2:$H$1002,"="&amp;$A10)</f>
        <v>0</v>
      </c>
      <c r="C10" s="9">
        <f>SUMIFS(Expenses!$C$2:$C$1002,Expenses!$B$2:$B$1002,"&gt;="&amp;C$3,Expenses!$B$2:$B$1002,"&lt;="&amp;C$4,Expenses!$H$2:$H$1002,"="&amp;$A10)+SUMIFS(Expenses!$O$2:$O$1002,Expenses!$B$2:$B$1002,"&gt;="&amp;C$3,Expenses!$B$2:$B$1002,"&lt;="&amp;C$4,Expenses!$H$2:$H$1002,"="&amp;$A10)</f>
        <v>0</v>
      </c>
      <c r="D10" s="9">
        <f>SUMIFS(Expenses!$C$2:$C$1002,Expenses!$B$2:$B$1002,"&gt;="&amp;D$3,Expenses!$B$2:$B$1002,"&lt;="&amp;D$4,Expenses!$H$2:$H$1002,"="&amp;$A10)+SUMIFS(Expenses!$O$2:$O$1002,Expenses!$B$2:$B$1002,"&gt;="&amp;D$3,Expenses!$B$2:$B$1002,"&lt;="&amp;D$4,Expenses!$H$2:$H$1002,"="&amp;$A10)</f>
        <v>0</v>
      </c>
      <c r="E10" s="9">
        <f>SUMIFS(Expenses!$C$2:$C$1002,Expenses!$B$2:$B$1002,"&gt;="&amp;E$3,Expenses!$B$2:$B$1002,"&lt;="&amp;E$4,Expenses!$H$2:$H$1002,"="&amp;$A10)+SUMIFS(Expenses!$O$2:$O$1002,Expenses!$B$2:$B$1002,"&gt;="&amp;E$3,Expenses!$B$2:$B$1002,"&lt;="&amp;E$4,Expenses!$H$2:$H$1002,"="&amp;$A10)</f>
        <v>0</v>
      </c>
      <c r="F10" s="9">
        <f t="shared" si="0"/>
        <v>0</v>
      </c>
      <c r="G10" s="7"/>
      <c r="H10" s="1"/>
      <c r="I10" s="1"/>
      <c r="J10" s="1"/>
      <c r="K10" s="1"/>
      <c r="L10" s="1"/>
    </row>
    <row r="11" spans="1:12" ht="15" x14ac:dyDescent="0.3">
      <c r="A11" s="12" t="s">
        <v>33</v>
      </c>
      <c r="B11" s="9">
        <f>SUMIFS(Expenses!$C$2:$C$1002,Expenses!$B$2:$B$1002,"&gt;="&amp;B$3,Expenses!$B$2:$B$1002,"&lt;="&amp;B$4,Expenses!$H$2:$H$1002,"="&amp;$A11)+SUMIFS(Expenses!$O$2:$O$1002,Expenses!$B$2:$B$1002,"&gt;="&amp;B$3,Expenses!$B$2:$B$1002,"&lt;="&amp;B$4,Expenses!$H$2:$H$1002,"="&amp;$A11)</f>
        <v>0</v>
      </c>
      <c r="C11" s="9">
        <f>SUMIFS(Expenses!$C$2:$C$1002,Expenses!$B$2:$B$1002,"&gt;="&amp;C$3,Expenses!$B$2:$B$1002,"&lt;="&amp;C$4,Expenses!$H$2:$H$1002,"="&amp;$A11)+SUMIFS(Expenses!$O$2:$O$1002,Expenses!$B$2:$B$1002,"&gt;="&amp;C$3,Expenses!$B$2:$B$1002,"&lt;="&amp;C$4,Expenses!$H$2:$H$1002,"="&amp;$A11)</f>
        <v>0</v>
      </c>
      <c r="D11" s="9">
        <f>SUMIFS(Expenses!$C$2:$C$1002,Expenses!$B$2:$B$1002,"&gt;="&amp;D$3,Expenses!$B$2:$B$1002,"&lt;="&amp;D$4,Expenses!$H$2:$H$1002,"="&amp;$A11)+SUMIFS(Expenses!$O$2:$O$1002,Expenses!$B$2:$B$1002,"&gt;="&amp;D$3,Expenses!$B$2:$B$1002,"&lt;="&amp;D$4,Expenses!$H$2:$H$1002,"="&amp;$A11)</f>
        <v>0</v>
      </c>
      <c r="E11" s="9">
        <f>SUMIFS(Expenses!$C$2:$C$1002,Expenses!$B$2:$B$1002,"&gt;="&amp;E$3,Expenses!$B$2:$B$1002,"&lt;="&amp;E$4,Expenses!$H$2:$H$1002,"="&amp;$A11)+SUMIFS(Expenses!$O$2:$O$1002,Expenses!$B$2:$B$1002,"&gt;="&amp;E$3,Expenses!$B$2:$B$1002,"&lt;="&amp;E$4,Expenses!$H$2:$H$1002,"="&amp;$A11)</f>
        <v>0</v>
      </c>
      <c r="F11" s="9">
        <f t="shared" si="0"/>
        <v>0</v>
      </c>
      <c r="G11" s="7"/>
      <c r="H11" s="1"/>
      <c r="I11" s="1"/>
      <c r="J11" s="1"/>
      <c r="K11" s="1"/>
      <c r="L11" s="1"/>
    </row>
    <row r="12" spans="1:12" ht="15" x14ac:dyDescent="0.3">
      <c r="A12" s="12" t="s">
        <v>21</v>
      </c>
      <c r="B12" s="9">
        <f>SUMIFS(Expenses!$C$2:$C$1002,Expenses!$B$2:$B$1002,"&gt;="&amp;B$3,Expenses!$B$2:$B$1002,"&lt;="&amp;B$4,Expenses!$H$2:$H$1002,"="&amp;$A12)+SUMIFS(Expenses!$O$2:$O$1002,Expenses!$B$2:$B$1002,"&gt;="&amp;B$3,Expenses!$B$2:$B$1002,"&lt;="&amp;B$4,Expenses!$H$2:$H$1002,"="&amp;$A12)</f>
        <v>0</v>
      </c>
      <c r="C12" s="9">
        <f>SUMIFS(Expenses!$C$2:$C$1002,Expenses!$B$2:$B$1002,"&gt;="&amp;C$3,Expenses!$B$2:$B$1002,"&lt;="&amp;C$4,Expenses!$H$2:$H$1002,"="&amp;$A12)+SUMIFS(Expenses!$O$2:$O$1002,Expenses!$B$2:$B$1002,"&gt;="&amp;C$3,Expenses!$B$2:$B$1002,"&lt;="&amp;C$4,Expenses!$H$2:$H$1002,"="&amp;$A12)</f>
        <v>0</v>
      </c>
      <c r="D12" s="9">
        <f>SUMIFS(Expenses!$C$2:$C$1002,Expenses!$B$2:$B$1002,"&gt;="&amp;D$3,Expenses!$B$2:$B$1002,"&lt;="&amp;D$4,Expenses!$H$2:$H$1002,"="&amp;$A12)+SUMIFS(Expenses!$O$2:$O$1002,Expenses!$B$2:$B$1002,"&gt;="&amp;D$3,Expenses!$B$2:$B$1002,"&lt;="&amp;D$4,Expenses!$H$2:$H$1002,"="&amp;$A12)</f>
        <v>0</v>
      </c>
      <c r="E12" s="9">
        <f>SUMIFS(Expenses!$C$2:$C$1002,Expenses!$B$2:$B$1002,"&gt;="&amp;E$3,Expenses!$B$2:$B$1002,"&lt;="&amp;E$4,Expenses!$H$2:$H$1002,"="&amp;$A12)+SUMIFS(Expenses!$O$2:$O$1002,Expenses!$B$2:$B$1002,"&gt;="&amp;E$3,Expenses!$B$2:$B$1002,"&lt;="&amp;E$4,Expenses!$H$2:$H$1002,"="&amp;$A12)</f>
        <v>0</v>
      </c>
      <c r="F12" s="9">
        <f t="shared" si="0"/>
        <v>0</v>
      </c>
      <c r="G12" s="7"/>
      <c r="H12" s="1"/>
      <c r="I12" s="1"/>
      <c r="J12" s="1"/>
      <c r="K12" s="1"/>
      <c r="L12" s="1"/>
    </row>
    <row r="13" spans="1:12" ht="15" x14ac:dyDescent="0.3">
      <c r="A13" s="12" t="s">
        <v>22</v>
      </c>
      <c r="B13" s="9">
        <f>SUMIFS(Expenses!$C$2:$C$1002,Expenses!$B$2:$B$1002,"&gt;="&amp;B$3,Expenses!$B$2:$B$1002,"&lt;="&amp;B$4,Expenses!$H$2:$H$1002,"="&amp;$A13)+SUMIFS(Expenses!$O$2:$O$1002,Expenses!$B$2:$B$1002,"&gt;="&amp;B$3,Expenses!$B$2:$B$1002,"&lt;="&amp;B$4,Expenses!$H$2:$H$1002,"="&amp;$A13)</f>
        <v>0</v>
      </c>
      <c r="C13" s="9">
        <f>SUMIFS(Expenses!$C$2:$C$1002,Expenses!$B$2:$B$1002,"&gt;="&amp;C$3,Expenses!$B$2:$B$1002,"&lt;="&amp;C$4,Expenses!$H$2:$H$1002,"="&amp;$A13)+SUMIFS(Expenses!$O$2:$O$1002,Expenses!$B$2:$B$1002,"&gt;="&amp;C$3,Expenses!$B$2:$B$1002,"&lt;="&amp;C$4,Expenses!$H$2:$H$1002,"="&amp;$A13)</f>
        <v>0</v>
      </c>
      <c r="D13" s="9">
        <f>SUMIFS(Expenses!$C$2:$C$1002,Expenses!$B$2:$B$1002,"&gt;="&amp;D$3,Expenses!$B$2:$B$1002,"&lt;="&amp;D$4,Expenses!$H$2:$H$1002,"="&amp;$A13)+SUMIFS(Expenses!$O$2:$O$1002,Expenses!$B$2:$B$1002,"&gt;="&amp;D$3,Expenses!$B$2:$B$1002,"&lt;="&amp;D$4,Expenses!$H$2:$H$1002,"="&amp;$A13)</f>
        <v>0</v>
      </c>
      <c r="E13" s="9">
        <f>SUMIFS(Expenses!$C$2:$C$1002,Expenses!$B$2:$B$1002,"&gt;="&amp;E$3,Expenses!$B$2:$B$1002,"&lt;="&amp;E$4,Expenses!$H$2:$H$1002,"="&amp;$A13)+SUMIFS(Expenses!$O$2:$O$1002,Expenses!$B$2:$B$1002,"&gt;="&amp;E$3,Expenses!$B$2:$B$1002,"&lt;="&amp;E$4,Expenses!$H$2:$H$1002,"="&amp;$A13)</f>
        <v>0</v>
      </c>
      <c r="F13" s="9">
        <f t="shared" si="0"/>
        <v>0</v>
      </c>
      <c r="G13" s="7"/>
      <c r="H13" s="1"/>
      <c r="I13" s="1"/>
      <c r="J13" s="1"/>
      <c r="K13" s="1"/>
      <c r="L13" s="1"/>
    </row>
    <row r="14" spans="1:12" ht="15" x14ac:dyDescent="0.3">
      <c r="A14" s="12" t="s">
        <v>34</v>
      </c>
      <c r="B14" s="9">
        <f>SUMIFS(Expenses!$C$2:$C$1002,Expenses!$B$2:$B$1002,"&gt;="&amp;B$3,Expenses!$B$2:$B$1002,"&lt;="&amp;B$4,Expenses!$H$2:$H$1002,"="&amp;$A14)+SUMIFS(Expenses!$O$2:$O$1002,Expenses!$B$2:$B$1002,"&gt;="&amp;B$3,Expenses!$B$2:$B$1002,"&lt;="&amp;B$4,Expenses!$H$2:$H$1002,"="&amp;$A14)</f>
        <v>0</v>
      </c>
      <c r="C14" s="9">
        <f>SUMIFS(Expenses!$C$2:$C$1002,Expenses!$B$2:$B$1002,"&gt;="&amp;C$3,Expenses!$B$2:$B$1002,"&lt;="&amp;C$4,Expenses!$H$2:$H$1002,"="&amp;$A14)+SUMIFS(Expenses!$O$2:$O$1002,Expenses!$B$2:$B$1002,"&gt;="&amp;C$3,Expenses!$B$2:$B$1002,"&lt;="&amp;C$4,Expenses!$H$2:$H$1002,"="&amp;$A14)</f>
        <v>0</v>
      </c>
      <c r="D14" s="9">
        <f>SUMIFS(Expenses!$C$2:$C$1002,Expenses!$B$2:$B$1002,"&gt;="&amp;D$3,Expenses!$B$2:$B$1002,"&lt;="&amp;D$4,Expenses!$H$2:$H$1002,"="&amp;$A14)+SUMIFS(Expenses!$O$2:$O$1002,Expenses!$B$2:$B$1002,"&gt;="&amp;D$3,Expenses!$B$2:$B$1002,"&lt;="&amp;D$4,Expenses!$H$2:$H$1002,"="&amp;$A14)</f>
        <v>0</v>
      </c>
      <c r="E14" s="9">
        <f>SUMIFS(Expenses!$C$2:$C$1002,Expenses!$B$2:$B$1002,"&gt;="&amp;E$3,Expenses!$B$2:$B$1002,"&lt;="&amp;E$4,Expenses!$H$2:$H$1002,"="&amp;$A14)+SUMIFS(Expenses!$O$2:$O$1002,Expenses!$B$2:$B$1002,"&gt;="&amp;E$3,Expenses!$B$2:$B$1002,"&lt;="&amp;E$4,Expenses!$H$2:$H$1002,"="&amp;$A14)</f>
        <v>0</v>
      </c>
      <c r="F14" s="9">
        <f t="shared" si="0"/>
        <v>0</v>
      </c>
      <c r="G14" s="7"/>
      <c r="H14" s="1"/>
      <c r="I14" s="1"/>
      <c r="J14" s="1"/>
      <c r="K14" s="1"/>
      <c r="L14" s="1"/>
    </row>
    <row r="15" spans="1:12" ht="15" x14ac:dyDescent="0.3">
      <c r="A15" s="12" t="s">
        <v>23</v>
      </c>
      <c r="B15" s="9">
        <f>SUMIFS(Expenses!$C$2:$C$1002,Expenses!$B$2:$B$1002,"&gt;="&amp;B$3,Expenses!$B$2:$B$1002,"&lt;="&amp;B$4,Expenses!$H$2:$H$1002,"="&amp;$A15)+SUMIFS(Expenses!$O$2:$O$1002,Expenses!$B$2:$B$1002,"&gt;="&amp;B$3,Expenses!$B$2:$B$1002,"&lt;="&amp;B$4,Expenses!$H$2:$H$1002,"="&amp;$A15)</f>
        <v>0</v>
      </c>
      <c r="C15" s="9">
        <f>SUMIFS(Expenses!$C$2:$C$1002,Expenses!$B$2:$B$1002,"&gt;="&amp;C$3,Expenses!$B$2:$B$1002,"&lt;="&amp;C$4,Expenses!$H$2:$H$1002,"="&amp;$A15)+SUMIFS(Expenses!$O$2:$O$1002,Expenses!$B$2:$B$1002,"&gt;="&amp;C$3,Expenses!$B$2:$B$1002,"&lt;="&amp;C$4,Expenses!$H$2:$H$1002,"="&amp;$A15)</f>
        <v>0</v>
      </c>
      <c r="D15" s="9">
        <f>SUMIFS(Expenses!$C$2:$C$1002,Expenses!$B$2:$B$1002,"&gt;="&amp;D$3,Expenses!$B$2:$B$1002,"&lt;="&amp;D$4,Expenses!$H$2:$H$1002,"="&amp;$A15)+SUMIFS(Expenses!$O$2:$O$1002,Expenses!$B$2:$B$1002,"&gt;="&amp;D$3,Expenses!$B$2:$B$1002,"&lt;="&amp;D$4,Expenses!$H$2:$H$1002,"="&amp;$A15)</f>
        <v>0</v>
      </c>
      <c r="E15" s="9">
        <f>SUMIFS(Expenses!$C$2:$C$1002,Expenses!$B$2:$B$1002,"&gt;="&amp;E$3,Expenses!$B$2:$B$1002,"&lt;="&amp;E$4,Expenses!$H$2:$H$1002,"="&amp;$A15)+SUMIFS(Expenses!$O$2:$O$1002,Expenses!$B$2:$B$1002,"&gt;="&amp;E$3,Expenses!$B$2:$B$1002,"&lt;="&amp;E$4,Expenses!$H$2:$H$1002,"="&amp;$A15)</f>
        <v>0</v>
      </c>
      <c r="F15" s="9">
        <f t="shared" si="0"/>
        <v>0</v>
      </c>
      <c r="G15" s="7"/>
      <c r="H15" s="1"/>
      <c r="I15" s="1"/>
      <c r="J15" s="1"/>
      <c r="K15" s="1"/>
      <c r="L15" s="1"/>
    </row>
    <row r="16" spans="1:12" ht="15" x14ac:dyDescent="0.3">
      <c r="A16" s="12" t="s">
        <v>35</v>
      </c>
      <c r="B16" s="9">
        <f>SUMIFS(Expenses!$C$2:$C$1002,Expenses!$B$2:$B$1002,"&gt;="&amp;B$3,Expenses!$B$2:$B$1002,"&lt;="&amp;B$4,Expenses!$H$2:$H$1002,"="&amp;$A16)+SUMIFS(Expenses!$O$2:$O$1002,Expenses!$B$2:$B$1002,"&gt;="&amp;B$3,Expenses!$B$2:$B$1002,"&lt;="&amp;B$4,Expenses!$H$2:$H$1002,"="&amp;$A16)</f>
        <v>0</v>
      </c>
      <c r="C16" s="9">
        <f>SUMIFS(Expenses!$C$2:$C$1002,Expenses!$B$2:$B$1002,"&gt;="&amp;C$3,Expenses!$B$2:$B$1002,"&lt;="&amp;C$4,Expenses!$H$2:$H$1002,"="&amp;$A16)+SUMIFS(Expenses!$O$2:$O$1002,Expenses!$B$2:$B$1002,"&gt;="&amp;C$3,Expenses!$B$2:$B$1002,"&lt;="&amp;C$4,Expenses!$H$2:$H$1002,"="&amp;$A16)</f>
        <v>0</v>
      </c>
      <c r="D16" s="9">
        <f>SUMIFS(Expenses!$C$2:$C$1002,Expenses!$B$2:$B$1002,"&gt;="&amp;D$3,Expenses!$B$2:$B$1002,"&lt;="&amp;D$4,Expenses!$H$2:$H$1002,"="&amp;$A16)+SUMIFS(Expenses!$O$2:$O$1002,Expenses!$B$2:$B$1002,"&gt;="&amp;D$3,Expenses!$B$2:$B$1002,"&lt;="&amp;D$4,Expenses!$H$2:$H$1002,"="&amp;$A16)</f>
        <v>0</v>
      </c>
      <c r="E16" s="9">
        <f>SUMIFS(Expenses!$C$2:$C$1002,Expenses!$B$2:$B$1002,"&gt;="&amp;E$3,Expenses!$B$2:$B$1002,"&lt;="&amp;E$4,Expenses!$H$2:$H$1002,"="&amp;$A16)+SUMIFS(Expenses!$O$2:$O$1002,Expenses!$B$2:$B$1002,"&gt;="&amp;E$3,Expenses!$B$2:$B$1002,"&lt;="&amp;E$4,Expenses!$H$2:$H$1002,"="&amp;$A16)</f>
        <v>0</v>
      </c>
      <c r="F16" s="9">
        <f t="shared" si="0"/>
        <v>0</v>
      </c>
      <c r="G16" s="7"/>
      <c r="H16" s="1"/>
      <c r="I16" s="1"/>
      <c r="J16" s="1"/>
      <c r="K16" s="1"/>
      <c r="L16" s="1"/>
    </row>
    <row r="17" spans="1:12" ht="15" x14ac:dyDescent="0.3">
      <c r="A17" s="12" t="s">
        <v>24</v>
      </c>
      <c r="B17" s="9">
        <f>SUMIFS(Expenses!$C$2:$C$1002,Expenses!$B$2:$B$1002,"&gt;="&amp;B$3,Expenses!$B$2:$B$1002,"&lt;="&amp;B$4,Expenses!$H$2:$H$1002,"="&amp;$A17)+SUMIFS(Expenses!$O$2:$O$1002,Expenses!$B$2:$B$1002,"&gt;="&amp;B$3,Expenses!$B$2:$B$1002,"&lt;="&amp;B$4,Expenses!$H$2:$H$1002,"="&amp;$A17)</f>
        <v>0</v>
      </c>
      <c r="C17" s="9">
        <f>SUMIFS(Expenses!$C$2:$C$1002,Expenses!$B$2:$B$1002,"&gt;="&amp;C$3,Expenses!$B$2:$B$1002,"&lt;="&amp;C$4,Expenses!$H$2:$H$1002,"="&amp;$A17)+SUMIFS(Expenses!$O$2:$O$1002,Expenses!$B$2:$B$1002,"&gt;="&amp;C$3,Expenses!$B$2:$B$1002,"&lt;="&amp;C$4,Expenses!$H$2:$H$1002,"="&amp;$A17)</f>
        <v>0</v>
      </c>
      <c r="D17" s="9">
        <f>SUMIFS(Expenses!$C$2:$C$1002,Expenses!$B$2:$B$1002,"&gt;="&amp;D$3,Expenses!$B$2:$B$1002,"&lt;="&amp;D$4,Expenses!$H$2:$H$1002,"="&amp;$A17)+SUMIFS(Expenses!$O$2:$O$1002,Expenses!$B$2:$B$1002,"&gt;="&amp;D$3,Expenses!$B$2:$B$1002,"&lt;="&amp;D$4,Expenses!$H$2:$H$1002,"="&amp;$A17)</f>
        <v>0</v>
      </c>
      <c r="E17" s="9">
        <f>SUMIFS(Expenses!$C$2:$C$1002,Expenses!$B$2:$B$1002,"&gt;="&amp;E$3,Expenses!$B$2:$B$1002,"&lt;="&amp;E$4,Expenses!$H$2:$H$1002,"="&amp;$A17)+SUMIFS(Expenses!$O$2:$O$1002,Expenses!$B$2:$B$1002,"&gt;="&amp;E$3,Expenses!$B$2:$B$1002,"&lt;="&amp;E$4,Expenses!$H$2:$H$1002,"="&amp;$A17)</f>
        <v>0</v>
      </c>
      <c r="F17" s="9">
        <f t="shared" si="0"/>
        <v>0</v>
      </c>
      <c r="G17" s="7"/>
      <c r="H17" s="1"/>
      <c r="I17" s="1"/>
      <c r="J17" s="1"/>
      <c r="K17" s="1"/>
      <c r="L17" s="1"/>
    </row>
    <row r="18" spans="1:12" ht="15" x14ac:dyDescent="0.3">
      <c r="A18" s="12" t="s">
        <v>36</v>
      </c>
      <c r="B18" s="9">
        <f>SUMIFS(Expenses!$C$2:$C$1002,Expenses!$B$2:$B$1002,"&gt;="&amp;B$3,Expenses!$B$2:$B$1002,"&lt;="&amp;B$4,Expenses!$H$2:$H$1002,"="&amp;$A18)+SUMIFS(Expenses!$O$2:$O$1002,Expenses!$B$2:$B$1002,"&gt;="&amp;B$3,Expenses!$B$2:$B$1002,"&lt;="&amp;B$4,Expenses!$H$2:$H$1002,"="&amp;$A18)</f>
        <v>0</v>
      </c>
      <c r="C18" s="9">
        <f>SUMIFS(Expenses!$C$2:$C$1002,Expenses!$B$2:$B$1002,"&gt;="&amp;C$3,Expenses!$B$2:$B$1002,"&lt;="&amp;C$4,Expenses!$H$2:$H$1002,"="&amp;$A18)+SUMIFS(Expenses!$O$2:$O$1002,Expenses!$B$2:$B$1002,"&gt;="&amp;C$3,Expenses!$B$2:$B$1002,"&lt;="&amp;C$4,Expenses!$H$2:$H$1002,"="&amp;$A18)</f>
        <v>0</v>
      </c>
      <c r="D18" s="9">
        <f>SUMIFS(Expenses!$C$2:$C$1002,Expenses!$B$2:$B$1002,"&gt;="&amp;D$3,Expenses!$B$2:$B$1002,"&lt;="&amp;D$4,Expenses!$H$2:$H$1002,"="&amp;$A18)+SUMIFS(Expenses!$O$2:$O$1002,Expenses!$B$2:$B$1002,"&gt;="&amp;D$3,Expenses!$B$2:$B$1002,"&lt;="&amp;D$4,Expenses!$H$2:$H$1002,"="&amp;$A18)</f>
        <v>0</v>
      </c>
      <c r="E18" s="9">
        <f>SUMIFS(Expenses!$C$2:$C$1002,Expenses!$B$2:$B$1002,"&gt;="&amp;E$3,Expenses!$B$2:$B$1002,"&lt;="&amp;E$4,Expenses!$H$2:$H$1002,"="&amp;$A18)+SUMIFS(Expenses!$O$2:$O$1002,Expenses!$B$2:$B$1002,"&gt;="&amp;E$3,Expenses!$B$2:$B$1002,"&lt;="&amp;E$4,Expenses!$H$2:$H$1002,"="&amp;$A18)</f>
        <v>0</v>
      </c>
      <c r="F18" s="9">
        <f t="shared" si="0"/>
        <v>0</v>
      </c>
      <c r="G18" s="7"/>
      <c r="H18" s="1"/>
      <c r="I18" s="1"/>
      <c r="J18" s="1"/>
      <c r="K18" s="1"/>
      <c r="L18" s="1"/>
    </row>
    <row r="19" spans="1:12" ht="15" x14ac:dyDescent="0.3">
      <c r="A19" s="12" t="s">
        <v>25</v>
      </c>
      <c r="B19" s="9">
        <f>SUMIFS(Expenses!$C$2:$C$1002,Expenses!$B$2:$B$1002,"&gt;="&amp;B$3,Expenses!$B$2:$B$1002,"&lt;="&amp;B$4,Expenses!$H$2:$H$1002,"="&amp;$A19)+SUMIFS(Expenses!$O$2:$O$1002,Expenses!$B$2:$B$1002,"&gt;="&amp;B$3,Expenses!$B$2:$B$1002,"&lt;="&amp;B$4,Expenses!$H$2:$H$1002,"="&amp;$A19)</f>
        <v>0</v>
      </c>
      <c r="C19" s="9">
        <f>SUMIFS(Expenses!$C$2:$C$1002,Expenses!$B$2:$B$1002,"&gt;="&amp;C$3,Expenses!$B$2:$B$1002,"&lt;="&amp;C$4,Expenses!$H$2:$H$1002,"="&amp;$A19)+SUMIFS(Expenses!$O$2:$O$1002,Expenses!$B$2:$B$1002,"&gt;="&amp;C$3,Expenses!$B$2:$B$1002,"&lt;="&amp;C$4,Expenses!$H$2:$H$1002,"="&amp;$A19)</f>
        <v>0</v>
      </c>
      <c r="D19" s="9">
        <f>SUMIFS(Expenses!$C$2:$C$1002,Expenses!$B$2:$B$1002,"&gt;="&amp;D$3,Expenses!$B$2:$B$1002,"&lt;="&amp;D$4,Expenses!$H$2:$H$1002,"="&amp;$A19)+SUMIFS(Expenses!$O$2:$O$1002,Expenses!$B$2:$B$1002,"&gt;="&amp;D$3,Expenses!$B$2:$B$1002,"&lt;="&amp;D$4,Expenses!$H$2:$H$1002,"="&amp;$A19)</f>
        <v>0</v>
      </c>
      <c r="E19" s="9">
        <f>SUMIFS(Expenses!$C$2:$C$1002,Expenses!$B$2:$B$1002,"&gt;="&amp;E$3,Expenses!$B$2:$B$1002,"&lt;="&amp;E$4,Expenses!$H$2:$H$1002,"="&amp;$A19)+SUMIFS(Expenses!$O$2:$O$1002,Expenses!$B$2:$B$1002,"&gt;="&amp;E$3,Expenses!$B$2:$B$1002,"&lt;="&amp;E$4,Expenses!$H$2:$H$1002,"="&amp;$A19)</f>
        <v>0</v>
      </c>
      <c r="F19" s="9">
        <f t="shared" si="0"/>
        <v>0</v>
      </c>
      <c r="G19" s="7"/>
      <c r="H19" s="1"/>
      <c r="I19" s="1"/>
      <c r="J19" s="1"/>
      <c r="K19" s="1"/>
      <c r="L19" s="1"/>
    </row>
    <row r="20" spans="1:12" ht="15" x14ac:dyDescent="0.3">
      <c r="A20" s="12" t="s">
        <v>37</v>
      </c>
      <c r="B20" s="9">
        <f>SUMIFS(Expenses!$C$2:$C$1002,Expenses!$B$2:$B$1002,"&gt;="&amp;B$3,Expenses!$B$2:$B$1002,"&lt;="&amp;B$4,Expenses!$H$2:$H$1002,"="&amp;$A20)+SUMIFS(Expenses!$O$2:$O$1002,Expenses!$B$2:$B$1002,"&gt;="&amp;B$3,Expenses!$B$2:$B$1002,"&lt;="&amp;B$4,Expenses!$H$2:$H$1002,"="&amp;$A20)</f>
        <v>0</v>
      </c>
      <c r="C20" s="9">
        <f>SUMIFS(Expenses!$C$2:$C$1002,Expenses!$B$2:$B$1002,"&gt;="&amp;C$3,Expenses!$B$2:$B$1002,"&lt;="&amp;C$4,Expenses!$H$2:$H$1002,"="&amp;$A20)+SUMIFS(Expenses!$O$2:$O$1002,Expenses!$B$2:$B$1002,"&gt;="&amp;C$3,Expenses!$B$2:$B$1002,"&lt;="&amp;C$4,Expenses!$H$2:$H$1002,"="&amp;$A20)</f>
        <v>0</v>
      </c>
      <c r="D20" s="9">
        <f>SUMIFS(Expenses!$C$2:$C$1002,Expenses!$B$2:$B$1002,"&gt;="&amp;D$3,Expenses!$B$2:$B$1002,"&lt;="&amp;D$4,Expenses!$H$2:$H$1002,"="&amp;$A20)+SUMIFS(Expenses!$O$2:$O$1002,Expenses!$B$2:$B$1002,"&gt;="&amp;D$3,Expenses!$B$2:$B$1002,"&lt;="&amp;D$4,Expenses!$H$2:$H$1002,"="&amp;$A20)</f>
        <v>0</v>
      </c>
      <c r="E20" s="9">
        <f>SUMIFS(Expenses!$C$2:$C$1002,Expenses!$B$2:$B$1002,"&gt;="&amp;E$3,Expenses!$B$2:$B$1002,"&lt;="&amp;E$4,Expenses!$H$2:$H$1002,"="&amp;$A20)+SUMIFS(Expenses!$O$2:$O$1002,Expenses!$B$2:$B$1002,"&gt;="&amp;E$3,Expenses!$B$2:$B$1002,"&lt;="&amp;E$4,Expenses!$H$2:$H$1002,"="&amp;$A20)</f>
        <v>0</v>
      </c>
      <c r="F20" s="9">
        <f t="shared" si="0"/>
        <v>0</v>
      </c>
      <c r="G20" s="7"/>
      <c r="H20" s="1"/>
      <c r="I20" s="1"/>
      <c r="J20" s="1"/>
      <c r="K20" s="1"/>
      <c r="L20" s="1"/>
    </row>
    <row r="21" spans="1:12" ht="15" x14ac:dyDescent="0.3">
      <c r="A21" s="12" t="s">
        <v>26</v>
      </c>
      <c r="B21" s="9">
        <f>SUMIFS(Expenses!$C$2:$C$1002,Expenses!$B$2:$B$1002,"&gt;="&amp;B$3,Expenses!$B$2:$B$1002,"&lt;="&amp;B$4,Expenses!$H$2:$H$1002,"="&amp;$A21)+SUMIFS(Expenses!$O$2:$O$1002,Expenses!$B$2:$B$1002,"&gt;="&amp;B$3,Expenses!$B$2:$B$1002,"&lt;="&amp;B$4,Expenses!$H$2:$H$1002,"="&amp;$A21)</f>
        <v>0</v>
      </c>
      <c r="C21" s="9">
        <f>SUMIFS(Expenses!$C$2:$C$1002,Expenses!$B$2:$B$1002,"&gt;="&amp;C$3,Expenses!$B$2:$B$1002,"&lt;="&amp;C$4,Expenses!$H$2:$H$1002,"="&amp;$A21)+SUMIFS(Expenses!$O$2:$O$1002,Expenses!$B$2:$B$1002,"&gt;="&amp;C$3,Expenses!$B$2:$B$1002,"&lt;="&amp;C$4,Expenses!$H$2:$H$1002,"="&amp;$A21)</f>
        <v>0</v>
      </c>
      <c r="D21" s="9">
        <f>SUMIFS(Expenses!$C$2:$C$1002,Expenses!$B$2:$B$1002,"&gt;="&amp;D$3,Expenses!$B$2:$B$1002,"&lt;="&amp;D$4,Expenses!$H$2:$H$1002,"="&amp;$A21)+SUMIFS(Expenses!$O$2:$O$1002,Expenses!$B$2:$B$1002,"&gt;="&amp;D$3,Expenses!$B$2:$B$1002,"&lt;="&amp;D$4,Expenses!$H$2:$H$1002,"="&amp;$A21)</f>
        <v>0</v>
      </c>
      <c r="E21" s="9">
        <f>SUMIFS(Expenses!$C$2:$C$1002,Expenses!$B$2:$B$1002,"&gt;="&amp;E$3,Expenses!$B$2:$B$1002,"&lt;="&amp;E$4,Expenses!$H$2:$H$1002,"="&amp;$A21)+SUMIFS(Expenses!$O$2:$O$1002,Expenses!$B$2:$B$1002,"&gt;="&amp;E$3,Expenses!$B$2:$B$1002,"&lt;="&amp;E$4,Expenses!$H$2:$H$1002,"="&amp;$A21)</f>
        <v>0</v>
      </c>
      <c r="F21" s="9">
        <f t="shared" si="0"/>
        <v>0</v>
      </c>
      <c r="G21" s="7"/>
      <c r="H21" s="1"/>
      <c r="I21" s="1"/>
      <c r="J21" s="1"/>
      <c r="K21" s="1"/>
      <c r="L21" s="1"/>
    </row>
    <row r="22" spans="1:12" ht="15" x14ac:dyDescent="0.3">
      <c r="A22" s="12" t="s">
        <v>27</v>
      </c>
      <c r="B22" s="9">
        <f>SUMIFS(Expenses!$C$2:$C$1002,Expenses!$B$2:$B$1002,"&gt;="&amp;B$3,Expenses!$B$2:$B$1002,"&lt;="&amp;B$4,Expenses!$H$2:$H$1002,"="&amp;$A22)+SUMIFS(Expenses!$O$2:$O$1002,Expenses!$B$2:$B$1002,"&gt;="&amp;B$3,Expenses!$B$2:$B$1002,"&lt;="&amp;B$4,Expenses!$H$2:$H$1002,"="&amp;$A22)</f>
        <v>0</v>
      </c>
      <c r="C22" s="9">
        <f>SUMIFS(Expenses!$C$2:$C$1002,Expenses!$B$2:$B$1002,"&gt;="&amp;C$3,Expenses!$B$2:$B$1002,"&lt;="&amp;C$4,Expenses!$H$2:$H$1002,"="&amp;$A22)+SUMIFS(Expenses!$O$2:$O$1002,Expenses!$B$2:$B$1002,"&gt;="&amp;C$3,Expenses!$B$2:$B$1002,"&lt;="&amp;C$4,Expenses!$H$2:$H$1002,"="&amp;$A22)</f>
        <v>0</v>
      </c>
      <c r="D22" s="9">
        <f>SUMIFS(Expenses!$C$2:$C$1002,Expenses!$B$2:$B$1002,"&gt;="&amp;D$3,Expenses!$B$2:$B$1002,"&lt;="&amp;D$4,Expenses!$H$2:$H$1002,"="&amp;$A22)+SUMIFS(Expenses!$O$2:$O$1002,Expenses!$B$2:$B$1002,"&gt;="&amp;D$3,Expenses!$B$2:$B$1002,"&lt;="&amp;D$4,Expenses!$H$2:$H$1002,"="&amp;$A22)</f>
        <v>0</v>
      </c>
      <c r="E22" s="9">
        <f>SUMIFS(Expenses!$C$2:$C$1002,Expenses!$B$2:$B$1002,"&gt;="&amp;E$3,Expenses!$B$2:$B$1002,"&lt;="&amp;E$4,Expenses!$H$2:$H$1002,"="&amp;$A22)+SUMIFS(Expenses!$O$2:$O$1002,Expenses!$B$2:$B$1002,"&gt;="&amp;E$3,Expenses!$B$2:$B$1002,"&lt;="&amp;E$4,Expenses!$H$2:$H$1002,"="&amp;$A22)</f>
        <v>0</v>
      </c>
      <c r="F22" s="9">
        <f t="shared" si="0"/>
        <v>0</v>
      </c>
      <c r="G22" s="7"/>
      <c r="H22" s="1"/>
      <c r="I22" s="1"/>
      <c r="J22" s="1"/>
      <c r="K22" s="1"/>
      <c r="L22" s="1"/>
    </row>
    <row r="23" spans="1:12" ht="15" x14ac:dyDescent="0.3">
      <c r="A23" s="12" t="s">
        <v>28</v>
      </c>
      <c r="B23" s="9">
        <f>SUMIFS(Expenses!$C$2:$C$1002,Expenses!$B$2:$B$1002,"&gt;="&amp;B$3,Expenses!$B$2:$B$1002,"&lt;="&amp;B$4,Expenses!$H$2:$H$1002,"="&amp;$A23)+SUMIFS(Expenses!$O$2:$O$1002,Expenses!$B$2:$B$1002,"&gt;="&amp;B$3,Expenses!$B$2:$B$1002,"&lt;="&amp;B$4,Expenses!$H$2:$H$1002,"="&amp;$A23)</f>
        <v>0</v>
      </c>
      <c r="C23" s="9">
        <f>SUMIFS(Expenses!$C$2:$C$1002,Expenses!$B$2:$B$1002,"&gt;="&amp;C$3,Expenses!$B$2:$B$1002,"&lt;="&amp;C$4,Expenses!$H$2:$H$1002,"="&amp;$A23)+SUMIFS(Expenses!$O$2:$O$1002,Expenses!$B$2:$B$1002,"&gt;="&amp;C$3,Expenses!$B$2:$B$1002,"&lt;="&amp;C$4,Expenses!$H$2:$H$1002,"="&amp;$A23)</f>
        <v>0</v>
      </c>
      <c r="D23" s="9">
        <f>SUMIFS(Expenses!$C$2:$C$1002,Expenses!$B$2:$B$1002,"&gt;="&amp;D$3,Expenses!$B$2:$B$1002,"&lt;="&amp;D$4,Expenses!$H$2:$H$1002,"="&amp;$A23)+SUMIFS(Expenses!$O$2:$O$1002,Expenses!$B$2:$B$1002,"&gt;="&amp;D$3,Expenses!$B$2:$B$1002,"&lt;="&amp;D$4,Expenses!$H$2:$H$1002,"="&amp;$A23)</f>
        <v>0</v>
      </c>
      <c r="E23" s="9">
        <f>SUMIFS(Expenses!$C$2:$C$1002,Expenses!$B$2:$B$1002,"&gt;="&amp;E$3,Expenses!$B$2:$B$1002,"&lt;="&amp;E$4,Expenses!$H$2:$H$1002,"="&amp;$A23)+SUMIFS(Expenses!$O$2:$O$1002,Expenses!$B$2:$B$1002,"&gt;="&amp;E$3,Expenses!$B$2:$B$1002,"&lt;="&amp;E$4,Expenses!$H$2:$H$1002,"="&amp;$A23)</f>
        <v>0</v>
      </c>
      <c r="F23" s="9">
        <f t="shared" si="0"/>
        <v>0</v>
      </c>
      <c r="G23" s="7"/>
      <c r="H23" s="1"/>
      <c r="I23" s="1"/>
      <c r="J23" s="1"/>
      <c r="K23" s="1"/>
      <c r="L23" s="1"/>
    </row>
    <row r="24" spans="1:12" ht="15" x14ac:dyDescent="0.3">
      <c r="A24" s="12" t="s">
        <v>29</v>
      </c>
      <c r="B24" s="51">
        <f>SUM(B25:B32)</f>
        <v>0</v>
      </c>
      <c r="C24" s="51">
        <f>SUMIFS(Expenses!$C$2:$C$1002,Expenses!$B$2:$B$1002,"&gt;="&amp;C$3,Expenses!$B$2:$B$1002,"&lt;="&amp;C$4,Expenses!$H$2:$H$1002,"="&amp;$A24)</f>
        <v>0</v>
      </c>
      <c r="D24" s="51">
        <f>SUMIFS(Expenses!$C$2:$C$1002,Expenses!$B$2:$B$1002,"&gt;="&amp;D$3,Expenses!$B$2:$B$1002,"&lt;="&amp;D$4,Expenses!$H$2:$H$1002,"="&amp;$A24)</f>
        <v>0</v>
      </c>
      <c r="E24" s="51">
        <f>SUMIFS(Expenses!$C$2:$C$1002,Expenses!$B$2:$B$1002,"&gt;="&amp;E$3,Expenses!$B$2:$B$1002,"&lt;="&amp;E$4,Expenses!$H$2:$H$1002,"="&amp;$A24)</f>
        <v>0</v>
      </c>
      <c r="F24" s="51">
        <f t="shared" si="0"/>
        <v>0</v>
      </c>
      <c r="G24" s="7"/>
      <c r="H24" s="1"/>
      <c r="I24" s="1"/>
      <c r="J24" s="1"/>
      <c r="K24" s="1"/>
      <c r="L24" s="1"/>
    </row>
    <row r="25" spans="1:12" ht="15" x14ac:dyDescent="0.3">
      <c r="A25" s="13" t="s">
        <v>41</v>
      </c>
      <c r="B25" s="9">
        <f>SUMIFS(Expenses!$C$2:$C$1002,Expenses!$B$2:$B$1002,"&gt;="&amp;B$3,Expenses!$B$2:$B$1002,"&lt;="&amp;B$4,Expenses!$H$2:$H$1002,"="&amp;$A25)+SUMIFS(Expenses!$O$2:$O$1002,Expenses!$B$2:$B$1002,"&gt;="&amp;B$3,Expenses!$B$2:$B$1002,"&lt;="&amp;B$4,Expenses!$H$2:$H$1002,"="&amp;$A25)</f>
        <v>0</v>
      </c>
      <c r="C25" s="9">
        <f>SUMIFS(Expenses!$C$2:$C$1002,Expenses!$B$2:$B$1002,"&gt;="&amp;C$3,Expenses!$B$2:$B$1002,"&lt;="&amp;C$4,Expenses!$H$2:$H$1002,"="&amp;$A25)+SUMIFS(Expenses!$O$2:$O$1002,Expenses!$B$2:$B$1002,"&gt;="&amp;C$3,Expenses!$B$2:$B$1002,"&lt;="&amp;C$4,Expenses!$H$2:$H$1002,"="&amp;$A25)</f>
        <v>0</v>
      </c>
      <c r="D25" s="9">
        <f>SUMIFS(Expenses!$C$2:$C$1002,Expenses!$B$2:$B$1002,"&gt;="&amp;D$3,Expenses!$B$2:$B$1002,"&lt;="&amp;D$4,Expenses!$H$2:$H$1002,"="&amp;$A25)+SUMIFS(Expenses!$O$2:$O$1002,Expenses!$B$2:$B$1002,"&gt;="&amp;D$3,Expenses!$B$2:$B$1002,"&lt;="&amp;D$4,Expenses!$H$2:$H$1002,"="&amp;$A25)</f>
        <v>0</v>
      </c>
      <c r="E25" s="9">
        <f>SUMIFS(Expenses!$C$2:$C$1002,Expenses!$B$2:$B$1002,"&gt;="&amp;E$3,Expenses!$B$2:$B$1002,"&lt;="&amp;E$4,Expenses!$H$2:$H$1002,"="&amp;$A25)+SUMIFS(Expenses!$O$2:$O$1002,Expenses!$B$2:$B$1002,"&gt;="&amp;E$3,Expenses!$B$2:$B$1002,"&lt;="&amp;E$4,Expenses!$H$2:$H$1002,"="&amp;$A25)</f>
        <v>0</v>
      </c>
      <c r="F25" s="9">
        <f t="shared" si="0"/>
        <v>0</v>
      </c>
      <c r="G25" s="7"/>
      <c r="H25" s="1"/>
      <c r="I25" s="1"/>
      <c r="J25" s="1"/>
      <c r="K25" s="1"/>
      <c r="L25" s="1"/>
    </row>
    <row r="26" spans="1:12" ht="15" x14ac:dyDescent="0.3">
      <c r="A26" s="13" t="s">
        <v>42</v>
      </c>
      <c r="B26" s="9">
        <f>SUMIFS(Expenses!$C$2:$C$1002,Expenses!$B$2:$B$1002,"&gt;="&amp;B$3,Expenses!$B$2:$B$1002,"&lt;="&amp;B$4,Expenses!$H$2:$H$1002,"="&amp;$A26)+SUMIFS(Expenses!$O$2:$O$1002,Expenses!$B$2:$B$1002,"&gt;="&amp;B$3,Expenses!$B$2:$B$1002,"&lt;="&amp;B$4,Expenses!$H$2:$H$1002,"="&amp;$A26)</f>
        <v>0</v>
      </c>
      <c r="C26" s="9">
        <f>SUMIFS(Expenses!$C$2:$C$1002,Expenses!$B$2:$B$1002,"&gt;="&amp;C$3,Expenses!$B$2:$B$1002,"&lt;="&amp;C$4,Expenses!$H$2:$H$1002,"="&amp;$A26)+SUMIFS(Expenses!$O$2:$O$1002,Expenses!$B$2:$B$1002,"&gt;="&amp;C$3,Expenses!$B$2:$B$1002,"&lt;="&amp;C$4,Expenses!$H$2:$H$1002,"="&amp;$A26)</f>
        <v>0</v>
      </c>
      <c r="D26" s="9">
        <f>SUMIFS(Expenses!$C$2:$C$1002,Expenses!$B$2:$B$1002,"&gt;="&amp;D$3,Expenses!$B$2:$B$1002,"&lt;="&amp;D$4,Expenses!$H$2:$H$1002,"="&amp;$A26)+SUMIFS(Expenses!$O$2:$O$1002,Expenses!$B$2:$B$1002,"&gt;="&amp;D$3,Expenses!$B$2:$B$1002,"&lt;="&amp;D$4,Expenses!$H$2:$H$1002,"="&amp;$A26)</f>
        <v>0</v>
      </c>
      <c r="E26" s="9">
        <f>SUMIFS(Expenses!$C$2:$C$1002,Expenses!$B$2:$B$1002,"&gt;="&amp;E$3,Expenses!$B$2:$B$1002,"&lt;="&amp;E$4,Expenses!$H$2:$H$1002,"="&amp;$A26)+SUMIFS(Expenses!$O$2:$O$1002,Expenses!$B$2:$B$1002,"&gt;="&amp;E$3,Expenses!$B$2:$B$1002,"&lt;="&amp;E$4,Expenses!$H$2:$H$1002,"="&amp;$A26)</f>
        <v>0</v>
      </c>
      <c r="F26" s="9">
        <f t="shared" si="0"/>
        <v>0</v>
      </c>
      <c r="G26" s="7"/>
      <c r="H26" s="1"/>
      <c r="I26" s="1"/>
      <c r="J26" s="1"/>
      <c r="K26" s="1"/>
      <c r="L26" s="1"/>
    </row>
    <row r="27" spans="1:12" ht="15" x14ac:dyDescent="0.3">
      <c r="A27" s="13" t="s">
        <v>43</v>
      </c>
      <c r="B27" s="9">
        <f>SUMIFS(Expenses!$C$2:$C$1002,Expenses!$B$2:$B$1002,"&gt;="&amp;B$3,Expenses!$B$2:$B$1002,"&lt;="&amp;B$4,Expenses!$H$2:$H$1002,"="&amp;$A27)+SUMIFS(Expenses!$O$2:$O$1002,Expenses!$B$2:$B$1002,"&gt;="&amp;B$3,Expenses!$B$2:$B$1002,"&lt;="&amp;B$4,Expenses!$H$2:$H$1002,"="&amp;$A27)</f>
        <v>0</v>
      </c>
      <c r="C27" s="9">
        <f>SUMIFS(Expenses!$C$2:$C$1002,Expenses!$B$2:$B$1002,"&gt;="&amp;C$3,Expenses!$B$2:$B$1002,"&lt;="&amp;C$4,Expenses!$H$2:$H$1002,"="&amp;$A27)+SUMIFS(Expenses!$O$2:$O$1002,Expenses!$B$2:$B$1002,"&gt;="&amp;C$3,Expenses!$B$2:$B$1002,"&lt;="&amp;C$4,Expenses!$H$2:$H$1002,"="&amp;$A27)</f>
        <v>0</v>
      </c>
      <c r="D27" s="9">
        <f>SUMIFS(Expenses!$C$2:$C$1002,Expenses!$B$2:$B$1002,"&gt;="&amp;D$3,Expenses!$B$2:$B$1002,"&lt;="&amp;D$4,Expenses!$H$2:$H$1002,"="&amp;$A27)+SUMIFS(Expenses!$O$2:$O$1002,Expenses!$B$2:$B$1002,"&gt;="&amp;D$3,Expenses!$B$2:$B$1002,"&lt;="&amp;D$4,Expenses!$H$2:$H$1002,"="&amp;$A27)</f>
        <v>0</v>
      </c>
      <c r="E27" s="9">
        <f>SUMIFS(Expenses!$C$2:$C$1002,Expenses!$B$2:$B$1002,"&gt;="&amp;E$3,Expenses!$B$2:$B$1002,"&lt;="&amp;E$4,Expenses!$H$2:$H$1002,"="&amp;$A27)+SUMIFS(Expenses!$O$2:$O$1002,Expenses!$B$2:$B$1002,"&gt;="&amp;E$3,Expenses!$B$2:$B$1002,"&lt;="&amp;E$4,Expenses!$H$2:$H$1002,"="&amp;$A27)</f>
        <v>0</v>
      </c>
      <c r="F27" s="9">
        <f t="shared" si="0"/>
        <v>0</v>
      </c>
      <c r="G27" s="7"/>
      <c r="H27" s="1"/>
      <c r="I27" s="1"/>
      <c r="J27" s="1"/>
      <c r="K27" s="1"/>
      <c r="L27" s="1"/>
    </row>
    <row r="28" spans="1:12" ht="15" x14ac:dyDescent="0.3">
      <c r="A28" s="13" t="s">
        <v>46</v>
      </c>
      <c r="B28" s="9">
        <f>SUMIFS(Expenses!$C$2:$C$1002,Expenses!$B$2:$B$1002,"&gt;="&amp;B$3,Expenses!$B$2:$B$1002,"&lt;="&amp;B$4,Expenses!$H$2:$H$1002,"="&amp;$A28)+SUMIFS(Expenses!$O$2:$O$1002,Expenses!$B$2:$B$1002,"&gt;="&amp;B$3,Expenses!$B$2:$B$1002,"&lt;="&amp;B$4,Expenses!$H$2:$H$1002,"="&amp;$A28)</f>
        <v>0</v>
      </c>
      <c r="C28" s="9">
        <f>SUMIFS(Expenses!$C$2:$C$1002,Expenses!$B$2:$B$1002,"&gt;="&amp;C$3,Expenses!$B$2:$B$1002,"&lt;="&amp;C$4,Expenses!$H$2:$H$1002,"="&amp;$A28)+SUMIFS(Expenses!$O$2:$O$1002,Expenses!$B$2:$B$1002,"&gt;="&amp;C$3,Expenses!$B$2:$B$1002,"&lt;="&amp;C$4,Expenses!$H$2:$H$1002,"="&amp;$A28)</f>
        <v>0</v>
      </c>
      <c r="D28" s="9">
        <f>SUMIFS(Expenses!$C$2:$C$1002,Expenses!$B$2:$B$1002,"&gt;="&amp;D$3,Expenses!$B$2:$B$1002,"&lt;="&amp;D$4,Expenses!$H$2:$H$1002,"="&amp;$A28)+SUMIFS(Expenses!$O$2:$O$1002,Expenses!$B$2:$B$1002,"&gt;="&amp;D$3,Expenses!$B$2:$B$1002,"&lt;="&amp;D$4,Expenses!$H$2:$H$1002,"="&amp;$A28)</f>
        <v>0</v>
      </c>
      <c r="E28" s="9">
        <f>SUMIFS(Expenses!$C$2:$C$1002,Expenses!$B$2:$B$1002,"&gt;="&amp;E$3,Expenses!$B$2:$B$1002,"&lt;="&amp;E$4,Expenses!$H$2:$H$1002,"="&amp;$A28)+SUMIFS(Expenses!$O$2:$O$1002,Expenses!$B$2:$B$1002,"&gt;="&amp;E$3,Expenses!$B$2:$B$1002,"&lt;="&amp;E$4,Expenses!$H$2:$H$1002,"="&amp;$A28)</f>
        <v>0</v>
      </c>
      <c r="F28" s="9">
        <f t="shared" si="0"/>
        <v>0</v>
      </c>
      <c r="G28" s="7"/>
      <c r="H28" s="1"/>
      <c r="I28" s="1"/>
      <c r="J28" s="1"/>
      <c r="K28" s="1"/>
      <c r="L28" s="1"/>
    </row>
    <row r="29" spans="1:12" ht="15" x14ac:dyDescent="0.3">
      <c r="A29" s="13" t="s">
        <v>47</v>
      </c>
      <c r="B29" s="9">
        <f>SUMIFS(Expenses!$C$2:$C$1002,Expenses!$B$2:$B$1002,"&gt;="&amp;B$3,Expenses!$B$2:$B$1002,"&lt;="&amp;B$4,Expenses!$H$2:$H$1002,"="&amp;$A29)+SUMIFS(Expenses!$O$2:$O$1002,Expenses!$B$2:$B$1002,"&gt;="&amp;B$3,Expenses!$B$2:$B$1002,"&lt;="&amp;B$4,Expenses!$H$2:$H$1002,"="&amp;$A29)</f>
        <v>0</v>
      </c>
      <c r="C29" s="9">
        <f>SUMIFS(Expenses!$C$2:$C$1002,Expenses!$B$2:$B$1002,"&gt;="&amp;C$3,Expenses!$B$2:$B$1002,"&lt;="&amp;C$4,Expenses!$H$2:$H$1002,"="&amp;$A29)+SUMIFS(Expenses!$O$2:$O$1002,Expenses!$B$2:$B$1002,"&gt;="&amp;C$3,Expenses!$B$2:$B$1002,"&lt;="&amp;C$4,Expenses!$H$2:$H$1002,"="&amp;$A29)</f>
        <v>0</v>
      </c>
      <c r="D29" s="9">
        <f>SUMIFS(Expenses!$C$2:$C$1002,Expenses!$B$2:$B$1002,"&gt;="&amp;D$3,Expenses!$B$2:$B$1002,"&lt;="&amp;D$4,Expenses!$H$2:$H$1002,"="&amp;$A29)+SUMIFS(Expenses!$O$2:$O$1002,Expenses!$B$2:$B$1002,"&gt;="&amp;D$3,Expenses!$B$2:$B$1002,"&lt;="&amp;D$4,Expenses!$H$2:$H$1002,"="&amp;$A29)</f>
        <v>0</v>
      </c>
      <c r="E29" s="9">
        <f>SUMIFS(Expenses!$C$2:$C$1002,Expenses!$B$2:$B$1002,"&gt;="&amp;E$3,Expenses!$B$2:$B$1002,"&lt;="&amp;E$4,Expenses!$H$2:$H$1002,"="&amp;$A29)+SUMIFS(Expenses!$O$2:$O$1002,Expenses!$B$2:$B$1002,"&gt;="&amp;E$3,Expenses!$B$2:$B$1002,"&lt;="&amp;E$4,Expenses!$H$2:$H$1002,"="&amp;$A29)</f>
        <v>0</v>
      </c>
      <c r="F29" s="9">
        <f t="shared" si="0"/>
        <v>0</v>
      </c>
      <c r="G29" s="7"/>
      <c r="H29" s="1"/>
      <c r="I29" s="1"/>
      <c r="J29" s="1"/>
      <c r="K29" s="1"/>
      <c r="L29" s="1"/>
    </row>
    <row r="30" spans="1:12" ht="15" x14ac:dyDescent="0.3">
      <c r="A30" s="13" t="s">
        <v>44</v>
      </c>
      <c r="B30" s="9">
        <f>SUMIFS(Expenses!$C$2:$C$1002,Expenses!$B$2:$B$1002,"&gt;="&amp;B$3,Expenses!$B$2:$B$1002,"&lt;="&amp;B$4,Expenses!$H$2:$H$1002,"="&amp;$A30)+SUMIFS(Expenses!$O$2:$O$1002,Expenses!$B$2:$B$1002,"&gt;="&amp;B$3,Expenses!$B$2:$B$1002,"&lt;="&amp;B$4,Expenses!$H$2:$H$1002,"="&amp;$A30)</f>
        <v>0</v>
      </c>
      <c r="C30" s="9">
        <f>SUMIFS(Expenses!$C$2:$C$1002,Expenses!$B$2:$B$1002,"&gt;="&amp;C$3,Expenses!$B$2:$B$1002,"&lt;="&amp;C$4,Expenses!$H$2:$H$1002,"="&amp;$A30)+SUMIFS(Expenses!$O$2:$O$1002,Expenses!$B$2:$B$1002,"&gt;="&amp;C$3,Expenses!$B$2:$B$1002,"&lt;="&amp;C$4,Expenses!$H$2:$H$1002,"="&amp;$A30)</f>
        <v>0</v>
      </c>
      <c r="D30" s="9">
        <f>SUMIFS(Expenses!$C$2:$C$1002,Expenses!$B$2:$B$1002,"&gt;="&amp;D$3,Expenses!$B$2:$B$1002,"&lt;="&amp;D$4,Expenses!$H$2:$H$1002,"="&amp;$A30)+SUMIFS(Expenses!$O$2:$O$1002,Expenses!$B$2:$B$1002,"&gt;="&amp;D$3,Expenses!$B$2:$B$1002,"&lt;="&amp;D$4,Expenses!$H$2:$H$1002,"="&amp;$A30)</f>
        <v>0</v>
      </c>
      <c r="E30" s="9">
        <f>SUMIFS(Expenses!$C$2:$C$1002,Expenses!$B$2:$B$1002,"&gt;="&amp;E$3,Expenses!$B$2:$B$1002,"&lt;="&amp;E$4,Expenses!$H$2:$H$1002,"="&amp;$A30)+SUMIFS(Expenses!$O$2:$O$1002,Expenses!$B$2:$B$1002,"&gt;="&amp;E$3,Expenses!$B$2:$B$1002,"&lt;="&amp;E$4,Expenses!$H$2:$H$1002,"="&amp;$A30)</f>
        <v>0</v>
      </c>
      <c r="F30" s="9">
        <f t="shared" si="0"/>
        <v>0</v>
      </c>
      <c r="G30" s="7"/>
      <c r="H30" s="1"/>
      <c r="I30" s="1"/>
      <c r="J30" s="1"/>
      <c r="K30" s="1"/>
      <c r="L30" s="1"/>
    </row>
    <row r="31" spans="1:12" ht="15" x14ac:dyDescent="0.3">
      <c r="A31" s="13" t="s">
        <v>45</v>
      </c>
      <c r="B31" s="9">
        <f>SUMIFS(Expenses!$C$2:$C$1002,Expenses!$B$2:$B$1002,"&gt;="&amp;B$3,Expenses!$B$2:$B$1002,"&lt;="&amp;B$4,Expenses!$H$2:$H$1002,"="&amp;$A31)+SUMIFS(Expenses!$O$2:$O$1002,Expenses!$B$2:$B$1002,"&gt;="&amp;B$3,Expenses!$B$2:$B$1002,"&lt;="&amp;B$4,Expenses!$H$2:$H$1002,"="&amp;$A31)</f>
        <v>0</v>
      </c>
      <c r="C31" s="9">
        <f>SUMIFS(Expenses!$C$2:$C$1002,Expenses!$B$2:$B$1002,"&gt;="&amp;C$3,Expenses!$B$2:$B$1002,"&lt;="&amp;C$4,Expenses!$H$2:$H$1002,"="&amp;$A31)+SUMIFS(Expenses!$O$2:$O$1002,Expenses!$B$2:$B$1002,"&gt;="&amp;C$3,Expenses!$B$2:$B$1002,"&lt;="&amp;C$4,Expenses!$H$2:$H$1002,"="&amp;$A31)</f>
        <v>0</v>
      </c>
      <c r="D31" s="9">
        <f>SUMIFS(Expenses!$C$2:$C$1002,Expenses!$B$2:$B$1002,"&gt;="&amp;D$3,Expenses!$B$2:$B$1002,"&lt;="&amp;D$4,Expenses!$H$2:$H$1002,"="&amp;$A31)+SUMIFS(Expenses!$O$2:$O$1002,Expenses!$B$2:$B$1002,"&gt;="&amp;D$3,Expenses!$B$2:$B$1002,"&lt;="&amp;D$4,Expenses!$H$2:$H$1002,"="&amp;$A31)</f>
        <v>0</v>
      </c>
      <c r="E31" s="9">
        <f>SUMIFS(Expenses!$C$2:$C$1002,Expenses!$B$2:$B$1002,"&gt;="&amp;E$3,Expenses!$B$2:$B$1002,"&lt;="&amp;E$4,Expenses!$H$2:$H$1002,"="&amp;$A31)+SUMIFS(Expenses!$O$2:$O$1002,Expenses!$B$2:$B$1002,"&gt;="&amp;E$3,Expenses!$B$2:$B$1002,"&lt;="&amp;E$4,Expenses!$H$2:$H$1002,"="&amp;$A31)</f>
        <v>0</v>
      </c>
      <c r="F31" s="9">
        <f t="shared" si="0"/>
        <v>0</v>
      </c>
      <c r="G31" s="7"/>
      <c r="H31" s="1"/>
      <c r="I31" s="1"/>
      <c r="J31" s="1"/>
      <c r="K31" s="1"/>
      <c r="L31" s="1"/>
    </row>
    <row r="32" spans="1:12" ht="15" x14ac:dyDescent="0.3">
      <c r="A32" s="13" t="s">
        <v>48</v>
      </c>
      <c r="B32" s="9">
        <f>SUMIFS(Expenses!$C$2:$C$1002,Expenses!$B$2:$B$1002,"&gt;="&amp;B$3,Expenses!$B$2:$B$1002,"&lt;="&amp;B$4,Expenses!$H$2:$H$1002,"="&amp;$A32)+SUMIFS(Expenses!$O$2:$O$1002,Expenses!$B$2:$B$1002,"&gt;="&amp;B$3,Expenses!$B$2:$B$1002,"&lt;="&amp;B$4,Expenses!$H$2:$H$1002,"="&amp;$A32)</f>
        <v>0</v>
      </c>
      <c r="C32" s="9">
        <f>SUMIFS(Expenses!$C$2:$C$1002,Expenses!$B$2:$B$1002,"&gt;="&amp;C$3,Expenses!$B$2:$B$1002,"&lt;="&amp;C$4,Expenses!$H$2:$H$1002,"="&amp;$A32)+SUMIFS(Expenses!$O$2:$O$1002,Expenses!$B$2:$B$1002,"&gt;="&amp;C$3,Expenses!$B$2:$B$1002,"&lt;="&amp;C$4,Expenses!$H$2:$H$1002,"="&amp;$A32)</f>
        <v>0</v>
      </c>
      <c r="D32" s="9">
        <f>SUMIFS(Expenses!$C$2:$C$1002,Expenses!$B$2:$B$1002,"&gt;="&amp;D$3,Expenses!$B$2:$B$1002,"&lt;="&amp;D$4,Expenses!$H$2:$H$1002,"="&amp;$A32)+SUMIFS(Expenses!$O$2:$O$1002,Expenses!$B$2:$B$1002,"&gt;="&amp;D$3,Expenses!$B$2:$B$1002,"&lt;="&amp;D$4,Expenses!$H$2:$H$1002,"="&amp;$A32)</f>
        <v>0</v>
      </c>
      <c r="E32" s="9">
        <f>SUMIFS(Expenses!$C$2:$C$1002,Expenses!$B$2:$B$1002,"&gt;="&amp;E$3,Expenses!$B$2:$B$1002,"&lt;="&amp;E$4,Expenses!$H$2:$H$1002,"="&amp;$A32)+SUMIFS(Expenses!$O$2:$O$1002,Expenses!$B$2:$B$1002,"&gt;="&amp;E$3,Expenses!$B$2:$B$1002,"&lt;="&amp;E$4,Expenses!$H$2:$H$1002,"="&amp;$A32)</f>
        <v>0</v>
      </c>
      <c r="F32" s="9">
        <f t="shared" si="0"/>
        <v>0</v>
      </c>
      <c r="G32" s="7"/>
      <c r="H32" s="1"/>
      <c r="I32" s="1"/>
      <c r="J32" s="1"/>
      <c r="K32" s="1"/>
      <c r="L32" s="1"/>
    </row>
    <row r="33" spans="1:12" ht="15" x14ac:dyDescent="0.3">
      <c r="A33" s="12" t="s">
        <v>31</v>
      </c>
      <c r="B33" s="9">
        <f>SUMIFS(Expenses!$C$2:$C$1002,Expenses!$B$2:$B$1002,"&gt;="&amp;B$3,Expenses!$B$2:$B$1002,"&lt;="&amp;B$4,Expenses!$H$2:$H$1002,"="&amp;$A33)+SUMIFS(Expenses!$O$2:$O$1002,Expenses!$B$2:$B$1002,"&gt;="&amp;B$3,Expenses!$B$2:$B$1002,"&lt;="&amp;B$4,Expenses!$H$2:$H$1002,"="&amp;$A33)</f>
        <v>0</v>
      </c>
      <c r="C33" s="9">
        <f>SUMIFS(Expenses!$C$2:$C$1002,Expenses!$B$2:$B$1002,"&gt;="&amp;C$3,Expenses!$B$2:$B$1002,"&lt;="&amp;C$4,Expenses!$H$2:$H$1002,"="&amp;$A33)+SUMIFS(Expenses!$O$2:$O$1002,Expenses!$B$2:$B$1002,"&gt;="&amp;C$3,Expenses!$B$2:$B$1002,"&lt;="&amp;C$4,Expenses!$H$2:$H$1002,"="&amp;$A33)</f>
        <v>0</v>
      </c>
      <c r="D33" s="9">
        <f>SUMIFS(Expenses!$C$2:$C$1002,Expenses!$B$2:$B$1002,"&gt;="&amp;D$3,Expenses!$B$2:$B$1002,"&lt;="&amp;D$4,Expenses!$H$2:$H$1002,"="&amp;$A33)+SUMIFS(Expenses!$O$2:$O$1002,Expenses!$B$2:$B$1002,"&gt;="&amp;D$3,Expenses!$B$2:$B$1002,"&lt;="&amp;D$4,Expenses!$H$2:$H$1002,"="&amp;$A33)</f>
        <v>0</v>
      </c>
      <c r="E33" s="9">
        <f>SUMIFS(Expenses!$C$2:$C$1002,Expenses!$B$2:$B$1002,"&gt;="&amp;E$3,Expenses!$B$2:$B$1002,"&lt;="&amp;E$4,Expenses!$H$2:$H$1002,"="&amp;$A33)+SUMIFS(Expenses!$O$2:$O$1002,Expenses!$B$2:$B$1002,"&gt;="&amp;E$3,Expenses!$B$2:$B$1002,"&lt;="&amp;E$4,Expenses!$H$2:$H$1002,"="&amp;$A33)</f>
        <v>0</v>
      </c>
      <c r="F33" s="9">
        <f t="shared" si="0"/>
        <v>0</v>
      </c>
      <c r="G33" s="7"/>
      <c r="H33" s="1"/>
      <c r="I33" s="1"/>
      <c r="J33" s="1"/>
      <c r="K33" s="1"/>
      <c r="L33" s="1"/>
    </row>
    <row r="34" spans="1:12" ht="15" x14ac:dyDescent="0.3">
      <c r="A34" s="12" t="s">
        <v>38</v>
      </c>
      <c r="B34" s="9">
        <f>SUMIFS(Expenses!$C$2:$C$1002,Expenses!$B$2:$B$1002,"&gt;="&amp;B$3,Expenses!$B$2:$B$1002,"&lt;="&amp;B$4,Expenses!$H$2:$H$1002,"="&amp;$A34)+SUMIFS(Expenses!$O$2:$O$1002,Expenses!$B$2:$B$1002,"&gt;="&amp;B$3,Expenses!$B$2:$B$1002,"&lt;="&amp;B$4,Expenses!$H$2:$H$1002,"="&amp;$A34)</f>
        <v>0</v>
      </c>
      <c r="C34" s="9">
        <f>SUMIFS(Expenses!$C$2:$C$1002,Expenses!$B$2:$B$1002,"&gt;="&amp;C$3,Expenses!$B$2:$B$1002,"&lt;="&amp;C$4,Expenses!$H$2:$H$1002,"="&amp;$A34)+SUMIFS(Expenses!$O$2:$O$1002,Expenses!$B$2:$B$1002,"&gt;="&amp;C$3,Expenses!$B$2:$B$1002,"&lt;="&amp;C$4,Expenses!$H$2:$H$1002,"="&amp;$A34)</f>
        <v>0</v>
      </c>
      <c r="D34" s="9">
        <f>SUMIFS(Expenses!$C$2:$C$1002,Expenses!$B$2:$B$1002,"&gt;="&amp;D$3,Expenses!$B$2:$B$1002,"&lt;="&amp;D$4,Expenses!$H$2:$H$1002,"="&amp;$A34)+SUMIFS(Expenses!$O$2:$O$1002,Expenses!$B$2:$B$1002,"&gt;="&amp;D$3,Expenses!$B$2:$B$1002,"&lt;="&amp;D$4,Expenses!$H$2:$H$1002,"="&amp;$A34)</f>
        <v>0</v>
      </c>
      <c r="E34" s="9">
        <f>SUMIFS(Expenses!$C$2:$C$1002,Expenses!$B$2:$B$1002,"&gt;="&amp;E$3,Expenses!$B$2:$B$1002,"&lt;="&amp;E$4,Expenses!$H$2:$H$1002,"="&amp;$A34)+SUMIFS(Expenses!$O$2:$O$1002,Expenses!$B$2:$B$1002,"&gt;="&amp;E$3,Expenses!$B$2:$B$1002,"&lt;="&amp;E$4,Expenses!$H$2:$H$1002,"="&amp;$A34)</f>
        <v>0</v>
      </c>
      <c r="F34" s="9">
        <f t="shared" si="0"/>
        <v>0</v>
      </c>
      <c r="G34" s="7"/>
      <c r="H34" s="1"/>
      <c r="I34" s="1"/>
      <c r="J34" s="1"/>
      <c r="K34" s="1"/>
      <c r="L34" s="1"/>
    </row>
    <row r="35" spans="1:12" ht="15" x14ac:dyDescent="0.3">
      <c r="A35" s="12" t="s">
        <v>39</v>
      </c>
      <c r="B35" s="9">
        <f>SUMIFS(Expenses!$C$2:$C$1002,Expenses!$B$2:$B$1002,"&gt;="&amp;B$3,Expenses!$B$2:$B$1002,"&lt;="&amp;B$4,Expenses!$H$2:$H$1002,"="&amp;$A35)+SUMIFS(Expenses!$O$2:$O$1002,Expenses!$B$2:$B$1002,"&gt;="&amp;B$3,Expenses!$B$2:$B$1002,"&lt;="&amp;B$4,Expenses!$H$2:$H$1002,"="&amp;$A35)</f>
        <v>0</v>
      </c>
      <c r="C35" s="9">
        <f>SUMIFS(Expenses!$C$2:$C$1002,Expenses!$B$2:$B$1002,"&gt;="&amp;C$3,Expenses!$B$2:$B$1002,"&lt;="&amp;C$4,Expenses!$H$2:$H$1002,"="&amp;$A35)+SUMIFS(Expenses!$O$2:$O$1002,Expenses!$B$2:$B$1002,"&gt;="&amp;C$3,Expenses!$B$2:$B$1002,"&lt;="&amp;C$4,Expenses!$H$2:$H$1002,"="&amp;$A35)</f>
        <v>0</v>
      </c>
      <c r="D35" s="9">
        <f>SUMIFS(Expenses!$C$2:$C$1002,Expenses!$B$2:$B$1002,"&gt;="&amp;D$3,Expenses!$B$2:$B$1002,"&lt;="&amp;D$4,Expenses!$H$2:$H$1002,"="&amp;$A35)+SUMIFS(Expenses!$O$2:$O$1002,Expenses!$B$2:$B$1002,"&gt;="&amp;D$3,Expenses!$B$2:$B$1002,"&lt;="&amp;D$4,Expenses!$H$2:$H$1002,"="&amp;$A35)</f>
        <v>0</v>
      </c>
      <c r="E35" s="9">
        <f>SUMIFS(Expenses!$C$2:$C$1002,Expenses!$B$2:$B$1002,"&gt;="&amp;E$3,Expenses!$B$2:$B$1002,"&lt;="&amp;E$4,Expenses!$H$2:$H$1002,"="&amp;$A35)+SUMIFS(Expenses!$O$2:$O$1002,Expenses!$B$2:$B$1002,"&gt;="&amp;E$3,Expenses!$B$2:$B$1002,"&lt;="&amp;E$4,Expenses!$H$2:$H$1002,"="&amp;$A35)</f>
        <v>0</v>
      </c>
      <c r="F35" s="9">
        <f t="shared" si="0"/>
        <v>0</v>
      </c>
      <c r="G35" s="7"/>
      <c r="H35" s="1"/>
      <c r="I35" s="1"/>
      <c r="J35" s="1"/>
      <c r="K35" s="1"/>
      <c r="L35" s="1"/>
    </row>
    <row r="36" spans="1:12" ht="15" x14ac:dyDescent="0.3">
      <c r="A36" s="148" t="s">
        <v>55</v>
      </c>
      <c r="B36" s="142">
        <f>SUM(B37:B42)</f>
        <v>0</v>
      </c>
      <c r="C36" s="142">
        <f t="shared" ref="C36:E36" si="1">SUM(C37:C42)</f>
        <v>0</v>
      </c>
      <c r="D36" s="142">
        <f t="shared" si="1"/>
        <v>0</v>
      </c>
      <c r="E36" s="142">
        <f t="shared" si="1"/>
        <v>0</v>
      </c>
      <c r="F36" s="142">
        <f t="shared" si="0"/>
        <v>0</v>
      </c>
      <c r="G36" s="7"/>
      <c r="H36" s="1"/>
      <c r="I36" s="1"/>
      <c r="J36" s="1"/>
      <c r="K36" s="1"/>
      <c r="L36" s="1"/>
    </row>
    <row r="37" spans="1:12" ht="15" x14ac:dyDescent="0.3">
      <c r="A37" s="149" t="s">
        <v>49</v>
      </c>
      <c r="B37" s="141">
        <f>SUMIFS(Expenses!$C$2:$C$1002,Expenses!$B$2:$B$1002,"&gt;="&amp;B$3,Expenses!$B$2:$B$1002,"&lt;="&amp;B$4,Expenses!$H$2:$H$1002,"="&amp;$A37)+SUMIFS(Expenses!$O$2:$O$1002,Expenses!$B$2:$B$1002,"&gt;="&amp;B$3,Expenses!$B$2:$B$1002,"&lt;="&amp;B$4,Expenses!$H$2:$H$1002,"="&amp;$A37)</f>
        <v>0</v>
      </c>
      <c r="C37" s="141">
        <f>SUMIFS(Expenses!$C$2:$C$1002,Expenses!$B$2:$B$1002,"&gt;="&amp;C$3,Expenses!$B$2:$B$1002,"&lt;="&amp;C$4,Expenses!$H$2:$H$1002,"="&amp;$A37)+SUMIFS(Expenses!$O$2:$O$1002,Expenses!$B$2:$B$1002,"&gt;="&amp;C$3,Expenses!$B$2:$B$1002,"&lt;="&amp;C$4,Expenses!$H$2:$H$1002,"="&amp;$A37)</f>
        <v>0</v>
      </c>
      <c r="D37" s="141">
        <f>SUMIFS(Expenses!$C$2:$C$1002,Expenses!$B$2:$B$1002,"&gt;="&amp;D$3,Expenses!$B$2:$B$1002,"&lt;="&amp;D$4,Expenses!$H$2:$H$1002,"="&amp;$A37)+SUMIFS(Expenses!$O$2:$O$1002,Expenses!$B$2:$B$1002,"&gt;="&amp;D$3,Expenses!$B$2:$B$1002,"&lt;="&amp;D$4,Expenses!$H$2:$H$1002,"="&amp;$A37)</f>
        <v>0</v>
      </c>
      <c r="E37" s="141">
        <f>SUMIFS(Expenses!$C$2:$C$1002,Expenses!$B$2:$B$1002,"&gt;="&amp;E$3,Expenses!$B$2:$B$1002,"&lt;="&amp;E$4,Expenses!$H$2:$H$1002,"="&amp;$A37)+SUMIFS(Expenses!$O$2:$O$1002,Expenses!$B$2:$B$1002,"&gt;="&amp;E$3,Expenses!$B$2:$B$1002,"&lt;="&amp;E$4,Expenses!$H$2:$H$1002,"="&amp;$A37)</f>
        <v>0</v>
      </c>
      <c r="F37" s="141">
        <f t="shared" si="0"/>
        <v>0</v>
      </c>
      <c r="G37" s="7"/>
      <c r="H37" s="1"/>
      <c r="I37" s="1"/>
      <c r="J37" s="1"/>
      <c r="K37" s="1"/>
      <c r="L37" s="1"/>
    </row>
    <row r="38" spans="1:12" ht="15" x14ac:dyDescent="0.3">
      <c r="A38" s="149" t="s">
        <v>50</v>
      </c>
      <c r="B38" s="141">
        <f>SUMIFS(Expenses!$C$2:$C$1002,Expenses!$B$2:$B$1002,"&gt;="&amp;B$3,Expenses!$B$2:$B$1002,"&lt;="&amp;B$4,Expenses!$H$2:$H$1002,"="&amp;$A38)+SUMIFS(Expenses!$O$2:$O$1002,Expenses!$B$2:$B$1002,"&gt;="&amp;B$3,Expenses!$B$2:$B$1002,"&lt;="&amp;B$4,Expenses!$H$2:$H$1002,"="&amp;$A38)</f>
        <v>0</v>
      </c>
      <c r="C38" s="141">
        <f>SUMIFS(Expenses!$C$2:$C$1002,Expenses!$B$2:$B$1002,"&gt;="&amp;C$3,Expenses!$B$2:$B$1002,"&lt;="&amp;C$4,Expenses!$H$2:$H$1002,"="&amp;$A38)+SUMIFS(Expenses!$O$2:$O$1002,Expenses!$B$2:$B$1002,"&gt;="&amp;C$3,Expenses!$B$2:$B$1002,"&lt;="&amp;C$4,Expenses!$H$2:$H$1002,"="&amp;$A38)</f>
        <v>0</v>
      </c>
      <c r="D38" s="141">
        <f>SUMIFS(Expenses!$C$2:$C$1002,Expenses!$B$2:$B$1002,"&gt;="&amp;D$3,Expenses!$B$2:$B$1002,"&lt;="&amp;D$4,Expenses!$H$2:$H$1002,"="&amp;$A38)+SUMIFS(Expenses!$O$2:$O$1002,Expenses!$B$2:$B$1002,"&gt;="&amp;D$3,Expenses!$B$2:$B$1002,"&lt;="&amp;D$4,Expenses!$H$2:$H$1002,"="&amp;$A38)</f>
        <v>0</v>
      </c>
      <c r="E38" s="141">
        <f>SUMIFS(Expenses!$C$2:$C$1002,Expenses!$B$2:$B$1002,"&gt;="&amp;E$3,Expenses!$B$2:$B$1002,"&lt;="&amp;E$4,Expenses!$H$2:$H$1002,"="&amp;$A38)+SUMIFS(Expenses!$O$2:$O$1002,Expenses!$B$2:$B$1002,"&gt;="&amp;E$3,Expenses!$B$2:$B$1002,"&lt;="&amp;E$4,Expenses!$H$2:$H$1002,"="&amp;$A38)</f>
        <v>0</v>
      </c>
      <c r="F38" s="141">
        <f t="shared" si="0"/>
        <v>0</v>
      </c>
      <c r="G38" s="7"/>
      <c r="H38" s="1"/>
      <c r="I38" s="1"/>
      <c r="J38" s="1"/>
      <c r="K38" s="1"/>
      <c r="L38" s="1"/>
    </row>
    <row r="39" spans="1:12" ht="15" x14ac:dyDescent="0.3">
      <c r="A39" s="149" t="s">
        <v>51</v>
      </c>
      <c r="B39" s="141">
        <f>SUMIFS(Expenses!$C$2:$C$1002,Expenses!$B$2:$B$1002,"&gt;="&amp;B$3,Expenses!$B$2:$B$1002,"&lt;="&amp;B$4,Expenses!$H$2:$H$1002,"="&amp;$A39)+SUMIFS(Expenses!$O$2:$O$1002,Expenses!$B$2:$B$1002,"&gt;="&amp;B$3,Expenses!$B$2:$B$1002,"&lt;="&amp;B$4,Expenses!$H$2:$H$1002,"="&amp;$A39)</f>
        <v>0</v>
      </c>
      <c r="C39" s="141">
        <f>SUMIFS(Expenses!$C$2:$C$1002,Expenses!$B$2:$B$1002,"&gt;="&amp;C$3,Expenses!$B$2:$B$1002,"&lt;="&amp;C$4,Expenses!$H$2:$H$1002,"="&amp;$A39)+SUMIFS(Expenses!$O$2:$O$1002,Expenses!$B$2:$B$1002,"&gt;="&amp;C$3,Expenses!$B$2:$B$1002,"&lt;="&amp;C$4,Expenses!$H$2:$H$1002,"="&amp;$A39)</f>
        <v>0</v>
      </c>
      <c r="D39" s="141">
        <f>SUMIFS(Expenses!$C$2:$C$1002,Expenses!$B$2:$B$1002,"&gt;="&amp;D$3,Expenses!$B$2:$B$1002,"&lt;="&amp;D$4,Expenses!$H$2:$H$1002,"="&amp;$A39)+SUMIFS(Expenses!$O$2:$O$1002,Expenses!$B$2:$B$1002,"&gt;="&amp;D$3,Expenses!$B$2:$B$1002,"&lt;="&amp;D$4,Expenses!$H$2:$H$1002,"="&amp;$A39)</f>
        <v>0</v>
      </c>
      <c r="E39" s="141">
        <f>SUMIFS(Expenses!$C$2:$C$1002,Expenses!$B$2:$B$1002,"&gt;="&amp;E$3,Expenses!$B$2:$B$1002,"&lt;="&amp;E$4,Expenses!$H$2:$H$1002,"="&amp;$A39)+SUMIFS(Expenses!$O$2:$O$1002,Expenses!$B$2:$B$1002,"&gt;="&amp;E$3,Expenses!$B$2:$B$1002,"&lt;="&amp;E$4,Expenses!$H$2:$H$1002,"="&amp;$A39)</f>
        <v>0</v>
      </c>
      <c r="F39" s="141">
        <f t="shared" si="0"/>
        <v>0</v>
      </c>
      <c r="G39" s="7"/>
      <c r="H39" s="1"/>
      <c r="I39" s="1"/>
      <c r="J39" s="1"/>
      <c r="K39" s="1"/>
      <c r="L39" s="1"/>
    </row>
    <row r="40" spans="1:12" ht="15" x14ac:dyDescent="0.3">
      <c r="A40" s="149" t="s">
        <v>52</v>
      </c>
      <c r="B40" s="141">
        <f>SUMIFS(Expenses!$C$2:$C$1002,Expenses!$B$2:$B$1002,"&gt;="&amp;B$3,Expenses!$B$2:$B$1002,"&lt;="&amp;B$4,Expenses!$H$2:$H$1002,"="&amp;$A40)+SUMIFS(Expenses!$O$2:$O$1002,Expenses!$B$2:$B$1002,"&gt;="&amp;B$3,Expenses!$B$2:$B$1002,"&lt;="&amp;B$4,Expenses!$H$2:$H$1002,"="&amp;$A40)</f>
        <v>0</v>
      </c>
      <c r="C40" s="141">
        <f>SUMIFS(Expenses!$C$2:$C$1002,Expenses!$B$2:$B$1002,"&gt;="&amp;C$3,Expenses!$B$2:$B$1002,"&lt;="&amp;C$4,Expenses!$H$2:$H$1002,"="&amp;$A40)+SUMIFS(Expenses!$O$2:$O$1002,Expenses!$B$2:$B$1002,"&gt;="&amp;C$3,Expenses!$B$2:$B$1002,"&lt;="&amp;C$4,Expenses!$H$2:$H$1002,"="&amp;$A40)</f>
        <v>0</v>
      </c>
      <c r="D40" s="141">
        <f>SUMIFS(Expenses!$C$2:$C$1002,Expenses!$B$2:$B$1002,"&gt;="&amp;D$3,Expenses!$B$2:$B$1002,"&lt;="&amp;D$4,Expenses!$H$2:$H$1002,"="&amp;$A40)+SUMIFS(Expenses!$O$2:$O$1002,Expenses!$B$2:$B$1002,"&gt;="&amp;D$3,Expenses!$B$2:$B$1002,"&lt;="&amp;D$4,Expenses!$H$2:$H$1002,"="&amp;$A40)</f>
        <v>0</v>
      </c>
      <c r="E40" s="141">
        <f>SUMIFS(Expenses!$C$2:$C$1002,Expenses!$B$2:$B$1002,"&gt;="&amp;E$3,Expenses!$B$2:$B$1002,"&lt;="&amp;E$4,Expenses!$H$2:$H$1002,"="&amp;$A40)+SUMIFS(Expenses!$O$2:$O$1002,Expenses!$B$2:$B$1002,"&gt;="&amp;E$3,Expenses!$B$2:$B$1002,"&lt;="&amp;E$4,Expenses!$H$2:$H$1002,"="&amp;$A40)</f>
        <v>0</v>
      </c>
      <c r="F40" s="141">
        <f t="shared" si="0"/>
        <v>0</v>
      </c>
      <c r="G40" s="7"/>
      <c r="H40" s="1"/>
      <c r="I40" s="1"/>
      <c r="J40" s="1"/>
      <c r="K40" s="1"/>
      <c r="L40" s="1"/>
    </row>
    <row r="41" spans="1:12" ht="15" x14ac:dyDescent="0.3">
      <c r="A41" s="149" t="s">
        <v>53</v>
      </c>
      <c r="B41" s="141">
        <f>SUMIFS(Expenses!$C$2:$C$1002,Expenses!$B$2:$B$1002,"&gt;="&amp;B$3,Expenses!$B$2:$B$1002,"&lt;="&amp;B$4,Expenses!$H$2:$H$1002,"="&amp;$A41)+SUMIFS(Expenses!$O$2:$O$1002,Expenses!$B$2:$B$1002,"&gt;="&amp;B$3,Expenses!$B$2:$B$1002,"&lt;="&amp;B$4,Expenses!$H$2:$H$1002,"="&amp;$A41)</f>
        <v>0</v>
      </c>
      <c r="C41" s="141">
        <f>SUMIFS(Expenses!$C$2:$C$1002,Expenses!$B$2:$B$1002,"&gt;="&amp;C$3,Expenses!$B$2:$B$1002,"&lt;="&amp;C$4,Expenses!$H$2:$H$1002,"="&amp;$A41)+SUMIFS(Expenses!$O$2:$O$1002,Expenses!$B$2:$B$1002,"&gt;="&amp;C$3,Expenses!$B$2:$B$1002,"&lt;="&amp;C$4,Expenses!$H$2:$H$1002,"="&amp;$A41)</f>
        <v>0</v>
      </c>
      <c r="D41" s="141">
        <f>SUMIFS(Expenses!$C$2:$C$1002,Expenses!$B$2:$B$1002,"&gt;="&amp;D$3,Expenses!$B$2:$B$1002,"&lt;="&amp;D$4,Expenses!$H$2:$H$1002,"="&amp;$A41)+SUMIFS(Expenses!$O$2:$O$1002,Expenses!$B$2:$B$1002,"&gt;="&amp;D$3,Expenses!$B$2:$B$1002,"&lt;="&amp;D$4,Expenses!$H$2:$H$1002,"="&amp;$A41)</f>
        <v>0</v>
      </c>
      <c r="E41" s="141">
        <f>SUMIFS(Expenses!$C$2:$C$1002,Expenses!$B$2:$B$1002,"&gt;="&amp;E$3,Expenses!$B$2:$B$1002,"&lt;="&amp;E$4,Expenses!$H$2:$H$1002,"="&amp;$A41)+SUMIFS(Expenses!$O$2:$O$1002,Expenses!$B$2:$B$1002,"&gt;="&amp;E$3,Expenses!$B$2:$B$1002,"&lt;="&amp;E$4,Expenses!$H$2:$H$1002,"="&amp;$A41)</f>
        <v>0</v>
      </c>
      <c r="F41" s="141">
        <f t="shared" si="0"/>
        <v>0</v>
      </c>
      <c r="G41" s="7"/>
      <c r="H41" s="1"/>
      <c r="I41" s="1"/>
      <c r="J41" s="1"/>
      <c r="K41" s="1"/>
      <c r="L41" s="1"/>
    </row>
    <row r="42" spans="1:12" ht="15" x14ac:dyDescent="0.3">
      <c r="A42" s="149" t="s">
        <v>54</v>
      </c>
      <c r="B42" s="141">
        <f>SUMIFS(Expenses!$C$2:$C$1002,Expenses!$B$2:$B$1002,"&gt;="&amp;B$3,Expenses!$B$2:$B$1002,"&lt;="&amp;B$4,Expenses!$H$2:$H$1002,"="&amp;$A42)+SUMIFS(Expenses!$O$2:$O$1002,Expenses!$B$2:$B$1002,"&gt;="&amp;B$3,Expenses!$B$2:$B$1002,"&lt;="&amp;B$4,Expenses!$H$2:$H$1002,"="&amp;$A42)</f>
        <v>0</v>
      </c>
      <c r="C42" s="141">
        <f>SUMIFS(Expenses!$C$2:$C$1002,Expenses!$B$2:$B$1002,"&gt;="&amp;C$3,Expenses!$B$2:$B$1002,"&lt;="&amp;C$4,Expenses!$H$2:$H$1002,"="&amp;$A42)+SUMIFS(Expenses!$O$2:$O$1002,Expenses!$B$2:$B$1002,"&gt;="&amp;C$3,Expenses!$B$2:$B$1002,"&lt;="&amp;C$4,Expenses!$H$2:$H$1002,"="&amp;$A42)</f>
        <v>0</v>
      </c>
      <c r="D42" s="141">
        <f>SUMIFS(Expenses!$C$2:$C$1002,Expenses!$B$2:$B$1002,"&gt;="&amp;D$3,Expenses!$B$2:$B$1002,"&lt;="&amp;D$4,Expenses!$H$2:$H$1002,"="&amp;$A42)+SUMIFS(Expenses!$O$2:$O$1002,Expenses!$B$2:$B$1002,"&gt;="&amp;D$3,Expenses!$B$2:$B$1002,"&lt;="&amp;D$4,Expenses!$H$2:$H$1002,"="&amp;$A42)</f>
        <v>0</v>
      </c>
      <c r="E42" s="141">
        <f>SUMIFS(Expenses!$C$2:$C$1002,Expenses!$B$2:$B$1002,"&gt;="&amp;E$3,Expenses!$B$2:$B$1002,"&lt;="&amp;E$4,Expenses!$H$2:$H$1002,"="&amp;$A42)+SUMIFS(Expenses!$O$2:$O$1002,Expenses!$B$2:$B$1002,"&gt;="&amp;E$3,Expenses!$B$2:$B$1002,"&lt;="&amp;E$4,Expenses!$H$2:$H$1002,"="&amp;$A42)</f>
        <v>0</v>
      </c>
      <c r="F42" s="141">
        <f t="shared" si="0"/>
        <v>0</v>
      </c>
      <c r="G42" s="7"/>
      <c r="H42" s="1"/>
      <c r="I42" s="1"/>
      <c r="J42" s="1"/>
      <c r="K42" s="1"/>
      <c r="L42" s="1"/>
    </row>
    <row r="43" spans="1:12" ht="15" x14ac:dyDescent="0.3">
      <c r="A43" s="12" t="s">
        <v>59</v>
      </c>
      <c r="B43" s="9">
        <f>SUMIFS(Expenses!$C$2:$C$1002,Expenses!$B$2:$B$1002,"&gt;="&amp;B$3,Expenses!$B$2:$B$1002,"&lt;="&amp;B$4,Expenses!$H$2:$H$1002,"="&amp;$A43)+SUMIFS(Expenses!$O$2:$O$1002,Expenses!$B$2:$B$1002,"&gt;="&amp;B$3,Expenses!$B$2:$B$1002,"&lt;="&amp;B$4,Expenses!$H$2:$H$1002,"="&amp;$A43)</f>
        <v>0</v>
      </c>
      <c r="C43" s="9">
        <f>SUMIFS(Expenses!$C$2:$C$1002,Expenses!$B$2:$B$1002,"&gt;="&amp;C$3,Expenses!$B$2:$B$1002,"&lt;="&amp;C$4,Expenses!$H$2:$H$1002,"="&amp;$A43)+SUMIFS(Expenses!$O$2:$O$1002,Expenses!$B$2:$B$1002,"&gt;="&amp;C$3,Expenses!$B$2:$B$1002,"&lt;="&amp;C$4,Expenses!$H$2:$H$1002,"="&amp;$A43)</f>
        <v>0</v>
      </c>
      <c r="D43" s="9">
        <f>SUMIFS(Expenses!$C$2:$C$1002,Expenses!$B$2:$B$1002,"&gt;="&amp;D$3,Expenses!$B$2:$B$1002,"&lt;="&amp;D$4,Expenses!$H$2:$H$1002,"="&amp;$A43)+SUMIFS(Expenses!$O$2:$O$1002,Expenses!$B$2:$B$1002,"&gt;="&amp;D$3,Expenses!$B$2:$B$1002,"&lt;="&amp;D$4,Expenses!$H$2:$H$1002,"="&amp;$A43)</f>
        <v>0</v>
      </c>
      <c r="E43" s="9">
        <f>SUMIFS(Expenses!$C$2:$C$1002,Expenses!$B$2:$B$1002,"&gt;="&amp;E$3,Expenses!$B$2:$B$1002,"&lt;="&amp;E$4,Expenses!$H$2:$H$1002,"="&amp;$A43)+SUMIFS(Expenses!$O$2:$O$1002,Expenses!$B$2:$B$1002,"&gt;="&amp;E$3,Expenses!$B$2:$B$1002,"&lt;="&amp;E$4,Expenses!$H$2:$H$1002,"="&amp;$A43)</f>
        <v>0</v>
      </c>
      <c r="F43" s="9">
        <f t="shared" si="0"/>
        <v>0</v>
      </c>
      <c r="G43" s="7"/>
      <c r="H43" s="1"/>
      <c r="I43" s="1"/>
      <c r="J43" s="1"/>
      <c r="K43" s="1"/>
      <c r="L43" s="1"/>
    </row>
    <row r="44" spans="1:12" ht="15" x14ac:dyDescent="0.3">
      <c r="G44" s="7"/>
      <c r="H44" s="1"/>
      <c r="I44" s="1"/>
      <c r="J44" s="1"/>
      <c r="K44" s="1"/>
      <c r="L44" s="1"/>
    </row>
    <row r="45" spans="1:12" ht="18" x14ac:dyDescent="0.35">
      <c r="A45" s="14" t="s">
        <v>56</v>
      </c>
      <c r="B45" s="15">
        <f>SUM(B8:B44)-B24-B36</f>
        <v>0</v>
      </c>
      <c r="C45" s="15">
        <f t="shared" ref="C45:E45" si="2">SUM(C8:C44)-C24-C36</f>
        <v>0</v>
      </c>
      <c r="D45" s="15">
        <f t="shared" si="2"/>
        <v>0</v>
      </c>
      <c r="E45" s="15">
        <f t="shared" si="2"/>
        <v>0</v>
      </c>
      <c r="F45" s="15">
        <f>SUM(B45:E45)</f>
        <v>0</v>
      </c>
      <c r="G45" s="7"/>
      <c r="H45" s="1"/>
      <c r="I45" s="1"/>
      <c r="J45" s="1"/>
      <c r="K45" s="1"/>
      <c r="L45" s="1"/>
    </row>
    <row r="46" spans="1:12" ht="15" x14ac:dyDescent="0.3">
      <c r="A46" s="1"/>
      <c r="B46" s="9"/>
      <c r="C46" s="9"/>
      <c r="D46" s="9"/>
      <c r="E46" s="9"/>
      <c r="F46" s="1"/>
      <c r="G46" s="7"/>
      <c r="H46" s="1"/>
      <c r="I46" s="1"/>
      <c r="J46" s="1"/>
      <c r="K46" s="1"/>
      <c r="L46" s="1"/>
    </row>
    <row r="47" spans="1:12" ht="18" x14ac:dyDescent="0.35">
      <c r="A47" s="126" t="s">
        <v>77</v>
      </c>
      <c r="B47" s="9">
        <f>+B6</f>
        <v>0</v>
      </c>
      <c r="C47" s="9">
        <f t="shared" ref="C47:E47" si="3">+C6</f>
        <v>0</v>
      </c>
      <c r="D47" s="9">
        <f t="shared" si="3"/>
        <v>0</v>
      </c>
      <c r="E47" s="9">
        <f t="shared" si="3"/>
        <v>0</v>
      </c>
      <c r="F47" s="130">
        <f>SUM(B47:E47)</f>
        <v>0</v>
      </c>
      <c r="G47" s="131"/>
      <c r="H47" s="128" t="s">
        <v>70</v>
      </c>
      <c r="I47" s="1"/>
      <c r="J47" s="1"/>
      <c r="K47" s="1"/>
      <c r="L47" s="1"/>
    </row>
    <row r="48" spans="1:12" ht="15" x14ac:dyDescent="0.3">
      <c r="A48" s="127"/>
      <c r="B48" s="9"/>
      <c r="C48" s="9"/>
      <c r="D48" s="9"/>
      <c r="E48" s="9"/>
      <c r="F48" s="126"/>
      <c r="G48" s="131"/>
      <c r="H48" s="126"/>
      <c r="I48" s="1"/>
      <c r="J48" s="1"/>
      <c r="K48" s="1"/>
      <c r="L48" s="1"/>
    </row>
    <row r="49" spans="1:12" ht="18" x14ac:dyDescent="0.35">
      <c r="A49" s="126" t="s">
        <v>78</v>
      </c>
      <c r="B49" s="9">
        <f>SUMIFS(Income!$D$2:$D$489,Income!$B$2:$B$489,"&gt;="&amp;B$3,Income!$B$2:$B$489,"&lt;="&amp;B$4)</f>
        <v>0</v>
      </c>
      <c r="C49" s="9">
        <f>SUMIFS(Income!$D$2:$D$489,Income!$B$2:$B$489,"&gt;="&amp;C$3,Income!$B$2:$B$489,"&lt;="&amp;C$4)</f>
        <v>0</v>
      </c>
      <c r="D49" s="9">
        <f>SUMIFS(Income!$D$2:$D$489,Income!$B$2:$B$489,"&gt;="&amp;D$3,Income!$B$2:$B$489,"&lt;="&amp;D$4)</f>
        <v>0</v>
      </c>
      <c r="E49" s="9">
        <f>SUMIFS(Income!$D$2:$D$489,Income!$B$2:$B$489,"&gt;="&amp;E$3,Income!$B$2:$B$489,"&lt;="&amp;E$4)</f>
        <v>0</v>
      </c>
      <c r="F49" s="130">
        <f>SUM(B49:E49)</f>
        <v>0</v>
      </c>
      <c r="G49" s="131"/>
      <c r="H49" s="128" t="s">
        <v>71</v>
      </c>
      <c r="I49" s="1"/>
      <c r="J49" s="1"/>
      <c r="K49" s="1"/>
      <c r="L49" s="1"/>
    </row>
    <row r="50" spans="1:12" ht="18" x14ac:dyDescent="0.35">
      <c r="A50" s="128" t="s">
        <v>79</v>
      </c>
      <c r="B50" s="9">
        <f>-SUMIFS(Expenses!$D$2:$D$1002,Expenses!$B$2:$B$1002,"&gt;="&amp;B$3,Expenses!$B$2:$B$1002,"&lt;="&amp;B$4)+Expenses!J7</f>
        <v>0</v>
      </c>
      <c r="C50" s="9">
        <f>-SUMIFS(Expenses!$D$2:$D$1002,Expenses!$B$2:$B$1002,"&gt;="&amp;C$3,Expenses!$B$2:$B$1002,"&lt;="&amp;C$4)+Expenses!K7</f>
        <v>0</v>
      </c>
      <c r="D50" s="9">
        <f>-SUMIFS(Expenses!$D$2:$D$1002,Expenses!$B$2:$B$1002,"&gt;="&amp;D$3,Expenses!$B$2:$B$1002,"&lt;="&amp;D$4)+Expenses!L7</f>
        <v>0</v>
      </c>
      <c r="E50" s="9">
        <f>-SUMIFS(Expenses!$D$2:$D$1002,Expenses!$B$2:$B$1002,"&gt;="&amp;E$3,Expenses!$B$2:$B$1002,"&lt;="&amp;E$4)+Expenses!M7</f>
        <v>0</v>
      </c>
      <c r="F50" s="130">
        <f>SUM(B50:E50)</f>
        <v>0</v>
      </c>
      <c r="G50" s="131"/>
      <c r="H50" s="128" t="s">
        <v>72</v>
      </c>
      <c r="I50" s="1"/>
      <c r="J50" s="1"/>
      <c r="K50" s="1"/>
      <c r="L50" s="1"/>
    </row>
    <row r="51" spans="1:12" ht="18" x14ac:dyDescent="0.35">
      <c r="A51" s="128" t="s">
        <v>80</v>
      </c>
      <c r="B51" s="65">
        <f t="shared" ref="B51:E51" si="4">SUM(B49:B50)</f>
        <v>0</v>
      </c>
      <c r="C51" s="65">
        <f t="shared" si="4"/>
        <v>0</v>
      </c>
      <c r="D51" s="65">
        <f t="shared" si="4"/>
        <v>0</v>
      </c>
      <c r="E51" s="65">
        <f t="shared" si="4"/>
        <v>0</v>
      </c>
      <c r="F51" s="132">
        <f>SUM(B51:E51)</f>
        <v>0</v>
      </c>
      <c r="G51" s="131"/>
      <c r="H51" s="128" t="s">
        <v>75</v>
      </c>
      <c r="I51" s="1"/>
      <c r="J51" s="1"/>
      <c r="K51" s="1"/>
      <c r="L51" s="1"/>
    </row>
    <row r="52" spans="1:12" ht="15" x14ac:dyDescent="0.3">
      <c r="A52" s="127"/>
      <c r="B52" s="9"/>
      <c r="C52" s="9"/>
      <c r="D52" s="9"/>
      <c r="E52" s="9"/>
      <c r="F52" s="126"/>
      <c r="G52" s="126"/>
      <c r="H52" s="126"/>
      <c r="I52" s="1"/>
      <c r="J52" s="1"/>
      <c r="K52" s="1"/>
      <c r="L52" s="1"/>
    </row>
    <row r="53" spans="1:12" ht="18" x14ac:dyDescent="0.35">
      <c r="A53" s="126" t="s">
        <v>81</v>
      </c>
      <c r="B53" s="9">
        <f>SUMIFS(Income!$E$2:$E$489,Income!$B$2:$B$489,"&gt;="&amp;B$3,Income!$B$2:$B$489,"&lt;="&amp;B$4)</f>
        <v>0</v>
      </c>
      <c r="C53" s="9">
        <f>SUMIFS(Income!$E$2:$E$489,Income!$B$2:$B$489,"&gt;="&amp;C$3,Income!$B$2:$B$489,"&lt;="&amp;C$4)</f>
        <v>0</v>
      </c>
      <c r="D53" s="9">
        <f>SUMIFS(Income!$E$2:$E$489,Income!$B$2:$B$489,"&gt;="&amp;D$3,Income!$B$2:$B$489,"&lt;="&amp;D$4)</f>
        <v>0</v>
      </c>
      <c r="E53" s="9">
        <f>SUMIFS(Income!$E$2:$E$489,Income!$B$2:$B$489,"&gt;="&amp;E$3,Income!$B$2:$B$489,"&lt;="&amp;E$4)</f>
        <v>0</v>
      </c>
      <c r="F53" s="130">
        <f>SUM(B53:E53)</f>
        <v>0</v>
      </c>
      <c r="G53" s="126"/>
      <c r="H53" s="128" t="s">
        <v>73</v>
      </c>
      <c r="I53" s="1"/>
      <c r="J53" s="1"/>
      <c r="K53" s="1"/>
      <c r="L53" s="1"/>
    </row>
    <row r="54" spans="1:12" ht="18" x14ac:dyDescent="0.35">
      <c r="A54" s="128" t="s">
        <v>82</v>
      </c>
      <c r="B54" s="9">
        <f>-SUMIFS(Expenses!$E$2:$E$1002,Expenses!$B$2:$B$1002,"&gt;="&amp;B$3,Expenses!$B$2:$B$1002,"&lt;="&amp;B$4)+Expenses!J15</f>
        <v>0</v>
      </c>
      <c r="C54" s="9">
        <f>-SUMIFS(Expenses!$E$2:$E$1002,Expenses!$B$2:$B$1002,"&gt;="&amp;C$3,Expenses!$B$2:$B$1002,"&lt;="&amp;C$4)+Expenses!K15</f>
        <v>0</v>
      </c>
      <c r="D54" s="9">
        <f>-SUMIFS(Expenses!$E$2:$E$1002,Expenses!$B$2:$B$1002,"&gt;="&amp;D$3,Expenses!$B$2:$B$1002,"&lt;="&amp;D$4)+Expenses!L15</f>
        <v>0</v>
      </c>
      <c r="E54" s="9">
        <f>-SUMIFS(Expenses!$E$2:$E$1002,Expenses!$B$2:$B$1002,"&gt;="&amp;E$3,Expenses!$B$2:$B$1002,"&lt;="&amp;E$4)+Expenses!M15</f>
        <v>0</v>
      </c>
      <c r="F54" s="130">
        <f>SUM(B54:E54)</f>
        <v>0</v>
      </c>
      <c r="G54" s="126"/>
      <c r="H54" s="128" t="s">
        <v>74</v>
      </c>
      <c r="I54" s="1"/>
      <c r="J54" s="1"/>
      <c r="K54" s="1"/>
      <c r="L54" s="1"/>
    </row>
    <row r="55" spans="1:12" ht="18" x14ac:dyDescent="0.35">
      <c r="A55" s="128" t="s">
        <v>83</v>
      </c>
      <c r="B55" s="65">
        <f t="shared" ref="B55:E55" si="5">SUM(B53:B54)</f>
        <v>0</v>
      </c>
      <c r="C55" s="65">
        <f t="shared" si="5"/>
        <v>0</v>
      </c>
      <c r="D55" s="65">
        <f t="shared" si="5"/>
        <v>0</v>
      </c>
      <c r="E55" s="65">
        <f t="shared" si="5"/>
        <v>0</v>
      </c>
      <c r="F55" s="132">
        <f>SUM(B55:E55)</f>
        <v>0</v>
      </c>
      <c r="G55" s="126"/>
      <c r="H55" s="128" t="s">
        <v>76</v>
      </c>
      <c r="I55" s="1"/>
      <c r="J55" s="1"/>
      <c r="K55" s="1"/>
      <c r="L55" s="1"/>
    </row>
    <row r="56" spans="1:12" ht="15" x14ac:dyDescent="0.3">
      <c r="A56" s="127"/>
      <c r="B56" s="1"/>
      <c r="C56" s="1"/>
      <c r="D56" s="1"/>
      <c r="E56" s="1"/>
      <c r="F56" s="126"/>
      <c r="G56" s="126"/>
      <c r="H56" s="126"/>
      <c r="I56" s="1"/>
      <c r="J56" s="1"/>
      <c r="K56" s="1"/>
      <c r="L56" s="1"/>
    </row>
    <row r="57" spans="1:12" ht="15" x14ac:dyDescent="0.3">
      <c r="A57" s="126" t="s">
        <v>58</v>
      </c>
      <c r="B57" s="66">
        <f t="shared" ref="B57:E57" si="6">B51+B55</f>
        <v>0</v>
      </c>
      <c r="C57" s="66">
        <f t="shared" si="6"/>
        <v>0</v>
      </c>
      <c r="D57" s="66">
        <f t="shared" si="6"/>
        <v>0</v>
      </c>
      <c r="E57" s="66">
        <f t="shared" si="6"/>
        <v>0</v>
      </c>
      <c r="F57" s="129">
        <f>SUM(B57:E57)</f>
        <v>0</v>
      </c>
      <c r="G57" s="126"/>
      <c r="H57" s="126"/>
      <c r="I57" s="1"/>
      <c r="J57" s="1"/>
      <c r="K57" s="1"/>
      <c r="L57" s="1"/>
    </row>
    <row r="58" spans="1:12" ht="1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 x14ac:dyDescent="0.3">
      <c r="A59" s="16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" x14ac:dyDescent="0.3">
      <c r="A60" s="143" t="s">
        <v>63</v>
      </c>
      <c r="B60" s="144">
        <f>SUM(B63:B68)</f>
        <v>0</v>
      </c>
      <c r="C60" s="144">
        <f>SUM(C63:C68)</f>
        <v>0</v>
      </c>
      <c r="D60" s="144">
        <f>SUM(D63:D68)</f>
        <v>0</v>
      </c>
      <c r="E60" s="144">
        <f>SUM(E63:E68)</f>
        <v>0</v>
      </c>
      <c r="F60" s="144">
        <f>SUM(F63:F68)</f>
        <v>0</v>
      </c>
      <c r="G60" s="1"/>
      <c r="H60" s="1"/>
      <c r="I60" s="1"/>
      <c r="J60" s="1"/>
      <c r="K60" s="1"/>
      <c r="L60" s="1"/>
    </row>
    <row r="61" spans="1:12" ht="15" x14ac:dyDescent="0.3">
      <c r="A61" s="127"/>
      <c r="B61" s="127"/>
      <c r="C61" s="127"/>
      <c r="D61" s="127"/>
      <c r="E61" s="127"/>
      <c r="F61" s="127"/>
      <c r="G61" s="1"/>
      <c r="H61" s="1"/>
      <c r="I61" s="1"/>
      <c r="J61" s="1"/>
      <c r="K61" s="1"/>
      <c r="L61" s="1"/>
    </row>
    <row r="62" spans="1:12" ht="15" x14ac:dyDescent="0.3">
      <c r="A62" s="145"/>
      <c r="B62" s="135">
        <f>SUM(B63:B68)</f>
        <v>0</v>
      </c>
      <c r="C62" s="135">
        <f t="shared" ref="C62:F62" si="7">SUM(C63:C68)</f>
        <v>0</v>
      </c>
      <c r="D62" s="135">
        <f t="shared" si="7"/>
        <v>0</v>
      </c>
      <c r="E62" s="135">
        <f t="shared" si="7"/>
        <v>0</v>
      </c>
      <c r="F62" s="135">
        <f t="shared" si="7"/>
        <v>0</v>
      </c>
      <c r="G62" s="1"/>
      <c r="H62" s="1"/>
      <c r="I62" s="1"/>
      <c r="J62" s="1"/>
      <c r="K62" s="1"/>
      <c r="L62" s="1"/>
    </row>
    <row r="63" spans="1:12" ht="15" x14ac:dyDescent="0.3">
      <c r="A63" s="146" t="s">
        <v>49</v>
      </c>
      <c r="B63" s="147">
        <f>+B37*'Expense Categories'!$J$1</f>
        <v>0</v>
      </c>
      <c r="C63" s="147">
        <f>+C37*'Expense Categories'!$J$1</f>
        <v>0</v>
      </c>
      <c r="D63" s="147">
        <f>+D37*'Expense Categories'!$J$1</f>
        <v>0</v>
      </c>
      <c r="E63" s="147">
        <f>+E37*'Expense Categories'!$J$1</f>
        <v>0</v>
      </c>
      <c r="F63" s="147">
        <f t="shared" ref="F63:F68" si="8">SUM(B63:E63)</f>
        <v>0</v>
      </c>
      <c r="G63" s="1"/>
      <c r="H63" s="1"/>
      <c r="I63" s="1"/>
      <c r="J63" s="1"/>
      <c r="K63" s="1"/>
      <c r="L63" s="1"/>
    </row>
    <row r="64" spans="1:12" ht="15" x14ac:dyDescent="0.3">
      <c r="A64" s="146" t="s">
        <v>50</v>
      </c>
      <c r="B64" s="147">
        <f>+B38*'Expense Categories'!$J$1</f>
        <v>0</v>
      </c>
      <c r="C64" s="147">
        <f>+C38*'Expense Categories'!$J$1</f>
        <v>0</v>
      </c>
      <c r="D64" s="147">
        <f>+D38*'Expense Categories'!$J$1</f>
        <v>0</v>
      </c>
      <c r="E64" s="147">
        <f>+E38*'Expense Categories'!$J$1</f>
        <v>0</v>
      </c>
      <c r="F64" s="147">
        <f t="shared" si="8"/>
        <v>0</v>
      </c>
      <c r="G64" s="1"/>
      <c r="H64" s="1"/>
      <c r="I64" s="1"/>
      <c r="J64" s="1"/>
      <c r="K64" s="1"/>
      <c r="L64" s="1"/>
    </row>
    <row r="65" spans="1:12" ht="15" x14ac:dyDescent="0.3">
      <c r="A65" s="146" t="s">
        <v>51</v>
      </c>
      <c r="B65" s="147">
        <f>+B39*'Expense Categories'!$J$1</f>
        <v>0</v>
      </c>
      <c r="C65" s="147">
        <f>+C39*'Expense Categories'!$J$1</f>
        <v>0</v>
      </c>
      <c r="D65" s="147">
        <f>+D39*'Expense Categories'!$J$1</f>
        <v>0</v>
      </c>
      <c r="E65" s="147">
        <f>+E39*'Expense Categories'!$J$1</f>
        <v>0</v>
      </c>
      <c r="F65" s="147">
        <f t="shared" si="8"/>
        <v>0</v>
      </c>
      <c r="G65" s="1"/>
      <c r="H65" s="1"/>
      <c r="I65" s="1"/>
      <c r="J65" s="1"/>
      <c r="K65" s="1"/>
      <c r="L65" s="1"/>
    </row>
    <row r="66" spans="1:12" ht="15" x14ac:dyDescent="0.3">
      <c r="A66" s="146" t="s">
        <v>52</v>
      </c>
      <c r="B66" s="147">
        <f>+B40*'Expense Categories'!$J$1</f>
        <v>0</v>
      </c>
      <c r="C66" s="147">
        <f>+C40*'Expense Categories'!$J$1</f>
        <v>0</v>
      </c>
      <c r="D66" s="147">
        <f>+D40*'Expense Categories'!$J$1</f>
        <v>0</v>
      </c>
      <c r="E66" s="147">
        <f>+E40*'Expense Categories'!$J$1</f>
        <v>0</v>
      </c>
      <c r="F66" s="147">
        <f t="shared" si="8"/>
        <v>0</v>
      </c>
      <c r="G66" s="1"/>
      <c r="H66" s="1"/>
      <c r="I66" s="1"/>
      <c r="J66" s="1"/>
      <c r="K66" s="1"/>
      <c r="L66" s="1"/>
    </row>
    <row r="67" spans="1:12" ht="15" x14ac:dyDescent="0.3">
      <c r="A67" s="146" t="s">
        <v>53</v>
      </c>
      <c r="B67" s="147">
        <f>+B41*'Expense Categories'!$J$1</f>
        <v>0</v>
      </c>
      <c r="C67" s="147">
        <f>+C41*'Expense Categories'!$J$1</f>
        <v>0</v>
      </c>
      <c r="D67" s="147">
        <f>+D41*'Expense Categories'!$J$1</f>
        <v>0</v>
      </c>
      <c r="E67" s="147">
        <f>+E41*'Expense Categories'!$J$1</f>
        <v>0</v>
      </c>
      <c r="F67" s="147">
        <f t="shared" si="8"/>
        <v>0</v>
      </c>
      <c r="G67" s="1"/>
      <c r="H67" s="1"/>
      <c r="I67" s="1"/>
      <c r="J67" s="1"/>
      <c r="K67" s="1"/>
      <c r="L67" s="1"/>
    </row>
    <row r="68" spans="1:12" ht="15" x14ac:dyDescent="0.3">
      <c r="A68" s="146" t="s">
        <v>54</v>
      </c>
      <c r="B68" s="147">
        <f>+B42*'Expense Categories'!$J$1</f>
        <v>0</v>
      </c>
      <c r="C68" s="147">
        <f>+C42*'Expense Categories'!$J$1</f>
        <v>0</v>
      </c>
      <c r="D68" s="147">
        <f>+D42*'Expense Categories'!$J$1</f>
        <v>0</v>
      </c>
      <c r="E68" s="147">
        <f>+E42*'Expense Categories'!$J$1</f>
        <v>0</v>
      </c>
      <c r="F68" s="147">
        <f t="shared" si="8"/>
        <v>0</v>
      </c>
      <c r="G68" s="1"/>
      <c r="H68" s="1"/>
      <c r="I68" s="1"/>
      <c r="J68" s="1"/>
      <c r="K68" s="1"/>
      <c r="L68" s="1"/>
    </row>
    <row r="69" spans="1:12" ht="1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8" x14ac:dyDescent="0.35">
      <c r="A72" s="10" t="s">
        <v>106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8" x14ac:dyDescent="0.35">
      <c r="A74" s="126" t="s">
        <v>77</v>
      </c>
      <c r="B74" s="113">
        <f>+QuickGQST!P23</f>
        <v>0</v>
      </c>
      <c r="C74" s="113">
        <f>+QuickGQST!P54</f>
        <v>0</v>
      </c>
      <c r="D74" s="113">
        <f>+QuickGQST!P85</f>
        <v>0</v>
      </c>
      <c r="E74" s="113">
        <f>+QuickGQST!P116</f>
        <v>0</v>
      </c>
      <c r="F74" s="130">
        <f>SUM(B74:E74)</f>
        <v>0</v>
      </c>
      <c r="G74" s="127"/>
      <c r="H74" s="126">
        <v>101</v>
      </c>
      <c r="I74" s="1"/>
      <c r="J74" s="1"/>
      <c r="K74" s="1"/>
      <c r="L74" s="1"/>
    </row>
    <row r="75" spans="1:12" ht="15" x14ac:dyDescent="0.3">
      <c r="A75" s="127"/>
      <c r="B75" s="1"/>
      <c r="C75" s="1"/>
      <c r="D75" s="1"/>
      <c r="E75" s="1"/>
      <c r="F75" s="127"/>
      <c r="G75" s="127"/>
      <c r="H75" s="126"/>
      <c r="I75" s="1"/>
      <c r="J75" s="1"/>
      <c r="K75" s="1"/>
      <c r="L75" s="1"/>
    </row>
    <row r="76" spans="1:12" ht="18" x14ac:dyDescent="0.35">
      <c r="A76" s="126" t="s">
        <v>78</v>
      </c>
      <c r="B76" s="114">
        <f>+QuickGQST!R23</f>
        <v>0</v>
      </c>
      <c r="C76" s="114">
        <f>+QuickGQST!R54</f>
        <v>0</v>
      </c>
      <c r="D76" s="114">
        <f>+QuickGQST!R85</f>
        <v>0</v>
      </c>
      <c r="E76" s="114">
        <f>+QuickGQST!R116</f>
        <v>0</v>
      </c>
      <c r="F76" s="130">
        <f>SUM(B76:E76)</f>
        <v>0</v>
      </c>
      <c r="G76" s="127"/>
      <c r="H76" s="126">
        <v>103</v>
      </c>
      <c r="I76" s="1"/>
      <c r="J76" s="1"/>
      <c r="K76" s="1"/>
      <c r="L76" s="1"/>
    </row>
    <row r="77" spans="1:12" ht="18" x14ac:dyDescent="0.35">
      <c r="A77" s="128" t="s">
        <v>79</v>
      </c>
      <c r="B77" s="114">
        <f>+QuickGQST!R24</f>
        <v>0</v>
      </c>
      <c r="C77" s="114">
        <f>+QuickGQST!R55</f>
        <v>0</v>
      </c>
      <c r="D77" s="114">
        <f>+QuickGQST!R86</f>
        <v>0</v>
      </c>
      <c r="E77" s="114">
        <f>+QuickGQST!R117</f>
        <v>0</v>
      </c>
      <c r="F77" s="130"/>
      <c r="G77" s="127"/>
      <c r="H77" s="126"/>
      <c r="I77" s="1"/>
      <c r="J77" s="1"/>
      <c r="K77" s="1"/>
      <c r="L77" s="1"/>
    </row>
    <row r="78" spans="1:12" ht="18" x14ac:dyDescent="0.35">
      <c r="A78" s="128" t="s">
        <v>107</v>
      </c>
      <c r="B78" s="114">
        <f>+QuickGQST!R25</f>
        <v>0</v>
      </c>
      <c r="C78" s="114">
        <f>+QuickGQST!R56</f>
        <v>0</v>
      </c>
      <c r="D78" s="114">
        <f>+QuickGQST!R87</f>
        <v>0</v>
      </c>
      <c r="E78" s="114">
        <f>+QuickGQST!R118</f>
        <v>0</v>
      </c>
      <c r="F78" s="130">
        <f>SUM(B78:E78)</f>
        <v>0</v>
      </c>
      <c r="G78" s="127"/>
      <c r="H78" s="126">
        <v>107</v>
      </c>
      <c r="I78" s="1"/>
      <c r="J78" s="1"/>
      <c r="K78" s="1"/>
      <c r="L78" s="1"/>
    </row>
    <row r="79" spans="1:12" ht="15" x14ac:dyDescent="0.3">
      <c r="A79" s="128"/>
      <c r="B79" s="114"/>
      <c r="C79" s="114"/>
      <c r="D79" s="114"/>
      <c r="E79" s="114"/>
      <c r="F79" s="127"/>
      <c r="G79" s="127"/>
      <c r="H79" s="126"/>
      <c r="I79" s="1"/>
      <c r="J79" s="1"/>
      <c r="K79" s="1"/>
      <c r="L79" s="1"/>
    </row>
    <row r="80" spans="1:12" ht="18" x14ac:dyDescent="0.35">
      <c r="A80" s="128" t="s">
        <v>80</v>
      </c>
      <c r="B80" s="114">
        <f>+QuickGQST!R27</f>
        <v>0</v>
      </c>
      <c r="C80" s="114">
        <f>+QuickGQST!R58</f>
        <v>0</v>
      </c>
      <c r="D80" s="114">
        <f>+QuickGQST!R89</f>
        <v>0</v>
      </c>
      <c r="E80" s="114">
        <f>+QuickGQST!R120</f>
        <v>0</v>
      </c>
      <c r="F80" s="130">
        <f>SUM(B80:E80)</f>
        <v>0</v>
      </c>
      <c r="G80" s="127"/>
      <c r="H80" s="126">
        <v>113</v>
      </c>
      <c r="I80" s="1"/>
      <c r="J80" s="1"/>
      <c r="K80" s="1"/>
      <c r="L80" s="1"/>
    </row>
    <row r="81" spans="1:12" ht="15" x14ac:dyDescent="0.3">
      <c r="A81" s="127"/>
      <c r="B81" s="1"/>
      <c r="C81" s="1"/>
      <c r="D81" s="1"/>
      <c r="E81" s="1"/>
      <c r="F81" s="127"/>
      <c r="G81" s="127"/>
      <c r="H81" s="126"/>
      <c r="I81" s="1"/>
      <c r="J81" s="1"/>
      <c r="K81" s="1"/>
      <c r="L81" s="1"/>
    </row>
    <row r="82" spans="1:12" ht="18" x14ac:dyDescent="0.35">
      <c r="A82" s="126" t="s">
        <v>81</v>
      </c>
      <c r="B82" s="114">
        <f>+QuickGQST!T23</f>
        <v>0</v>
      </c>
      <c r="C82" s="114">
        <f>+QuickGQST!T54</f>
        <v>0</v>
      </c>
      <c r="D82" s="114">
        <f>+QuickGQST!T85</f>
        <v>0</v>
      </c>
      <c r="E82" s="114">
        <f>+QuickGQST!T116</f>
        <v>0</v>
      </c>
      <c r="F82" s="130">
        <f>SUM(B82:E82)</f>
        <v>0</v>
      </c>
      <c r="G82" s="127"/>
      <c r="H82" s="126">
        <v>203</v>
      </c>
      <c r="I82" s="1"/>
      <c r="J82" s="1"/>
      <c r="K82" s="1"/>
      <c r="L82" s="1"/>
    </row>
    <row r="83" spans="1:12" ht="15" x14ac:dyDescent="0.3">
      <c r="A83" s="128" t="s">
        <v>82</v>
      </c>
      <c r="B83" s="114">
        <f>+QuickGQST!T24</f>
        <v>0</v>
      </c>
      <c r="C83" s="114">
        <f>+QuickGQST!T55</f>
        <v>0</v>
      </c>
      <c r="D83" s="114">
        <f>+QuickGQST!T86</f>
        <v>0</v>
      </c>
      <c r="E83" s="114">
        <f>+QuickGQST!T117</f>
        <v>0</v>
      </c>
      <c r="F83" s="127"/>
      <c r="G83" s="127"/>
      <c r="H83" s="126"/>
      <c r="I83" s="1"/>
      <c r="J83" s="1"/>
      <c r="K83" s="1"/>
      <c r="L83" s="1"/>
    </row>
    <row r="84" spans="1:12" ht="18" x14ac:dyDescent="0.35">
      <c r="A84" s="128" t="s">
        <v>108</v>
      </c>
      <c r="B84" s="114">
        <f>+QuickGQST!T25</f>
        <v>0</v>
      </c>
      <c r="C84" s="114">
        <f>+QuickGQST!T56</f>
        <v>0</v>
      </c>
      <c r="D84" s="114">
        <f>+QuickGQST!T87</f>
        <v>0</v>
      </c>
      <c r="E84" s="114">
        <f>+QuickGQST!T118</f>
        <v>0</v>
      </c>
      <c r="F84" s="130">
        <f>SUM(B84:E84)</f>
        <v>0</v>
      </c>
      <c r="G84" s="127"/>
      <c r="H84" s="126">
        <v>207</v>
      </c>
      <c r="I84" s="1"/>
      <c r="J84" s="1"/>
      <c r="K84" s="1"/>
      <c r="L84" s="1"/>
    </row>
    <row r="85" spans="1:12" ht="15" x14ac:dyDescent="0.3">
      <c r="A85" s="128"/>
      <c r="B85" s="114"/>
      <c r="C85" s="114"/>
      <c r="D85" s="114"/>
      <c r="E85" s="114"/>
      <c r="F85" s="127"/>
      <c r="G85" s="127"/>
      <c r="H85" s="126"/>
      <c r="I85" s="1"/>
      <c r="J85" s="1"/>
      <c r="K85" s="1"/>
      <c r="L85" s="1"/>
    </row>
    <row r="86" spans="1:12" ht="18" x14ac:dyDescent="0.35">
      <c r="A86" s="128" t="s">
        <v>83</v>
      </c>
      <c r="B86" s="114">
        <f>+QuickGQST!T27</f>
        <v>0</v>
      </c>
      <c r="C86" s="114">
        <f>+QuickGQST!T58</f>
        <v>0</v>
      </c>
      <c r="D86" s="114">
        <f>+QuickGQST!T89</f>
        <v>0</v>
      </c>
      <c r="E86" s="114">
        <f>+QuickGQST!T120</f>
        <v>0</v>
      </c>
      <c r="F86" s="130">
        <f>SUM(B86:E86)</f>
        <v>0</v>
      </c>
      <c r="G86" s="127"/>
      <c r="H86" s="126">
        <v>213</v>
      </c>
      <c r="I86" s="1"/>
      <c r="J86" s="1"/>
      <c r="K86" s="1"/>
      <c r="L86" s="1"/>
    </row>
    <row r="87" spans="1:12" ht="15" x14ac:dyDescent="0.3">
      <c r="A87" s="127"/>
      <c r="B87" s="1"/>
      <c r="C87" s="1"/>
      <c r="D87" s="1"/>
      <c r="E87" s="1"/>
      <c r="F87" s="127"/>
      <c r="G87" s="127"/>
      <c r="H87" s="126"/>
      <c r="I87" s="1"/>
      <c r="J87" s="1"/>
      <c r="K87" s="1"/>
      <c r="L87" s="1"/>
    </row>
    <row r="88" spans="1:12" ht="15" x14ac:dyDescent="0.3">
      <c r="A88" s="126" t="s">
        <v>58</v>
      </c>
      <c r="B88" s="114">
        <f>+B80+B86</f>
        <v>0</v>
      </c>
      <c r="C88" s="114">
        <f t="shared" ref="C88:E88" si="9">+C80+C86</f>
        <v>0</v>
      </c>
      <c r="D88" s="114">
        <f t="shared" si="9"/>
        <v>0</v>
      </c>
      <c r="E88" s="114">
        <f t="shared" si="9"/>
        <v>0</v>
      </c>
      <c r="F88" s="127"/>
      <c r="G88" s="127"/>
      <c r="H88" s="126"/>
      <c r="I88" s="1"/>
      <c r="J88" s="1"/>
      <c r="K88" s="1"/>
      <c r="L88" s="1"/>
    </row>
    <row r="89" spans="1:12" ht="15" x14ac:dyDescent="0.3">
      <c r="A89" s="127"/>
      <c r="B89" s="1"/>
      <c r="C89" s="1"/>
      <c r="D89" s="1"/>
      <c r="E89" s="1"/>
      <c r="F89" s="127"/>
      <c r="G89" s="127"/>
      <c r="H89" s="126"/>
      <c r="K89" s="1"/>
      <c r="L89" s="1"/>
    </row>
    <row r="90" spans="1:12" ht="15" x14ac:dyDescent="0.3">
      <c r="A90" s="126" t="s">
        <v>109</v>
      </c>
      <c r="B90" s="66">
        <f>+B57-B88</f>
        <v>0</v>
      </c>
      <c r="C90" s="66">
        <f t="shared" ref="C90:E90" si="10">+C57-C88</f>
        <v>0</v>
      </c>
      <c r="D90" s="66">
        <f t="shared" si="10"/>
        <v>0</v>
      </c>
      <c r="E90" s="66">
        <f t="shared" si="10"/>
        <v>0</v>
      </c>
      <c r="F90" s="133">
        <f>SUM(B90:E90)</f>
        <v>0</v>
      </c>
      <c r="G90" s="127"/>
      <c r="H90" s="126"/>
      <c r="I90" s="115">
        <f>+F90-(F103*'Expense Categories'!G3)</f>
        <v>0</v>
      </c>
      <c r="J90" s="1" t="s">
        <v>114</v>
      </c>
      <c r="K90" s="1"/>
      <c r="L90" s="1"/>
    </row>
    <row r="91" spans="1:12" ht="15" x14ac:dyDescent="0.3">
      <c r="A91" s="127"/>
      <c r="B91" s="66"/>
      <c r="C91" s="66"/>
      <c r="D91" s="66"/>
      <c r="E91" s="66"/>
      <c r="F91" s="134" t="str">
        <f>IF(INT(SUM(F101:F102))=0,"OK",SUM(F101:F102))</f>
        <v>OK</v>
      </c>
      <c r="G91" s="127"/>
      <c r="H91" s="126"/>
      <c r="I91" s="1"/>
      <c r="J91" s="1"/>
      <c r="K91" s="1"/>
      <c r="L91" s="1"/>
    </row>
    <row r="92" spans="1:12" ht="15" hidden="1" x14ac:dyDescent="0.3">
      <c r="A92" s="127"/>
      <c r="B92" s="1"/>
      <c r="C92" s="1"/>
      <c r="D92" s="1"/>
      <c r="E92" s="1"/>
      <c r="F92" s="135">
        <f>-B50</f>
        <v>0</v>
      </c>
      <c r="G92" s="127"/>
      <c r="H92" s="126"/>
      <c r="I92" s="1"/>
      <c r="J92" s="1"/>
      <c r="K92" s="1"/>
      <c r="L92" s="1"/>
    </row>
    <row r="93" spans="1:12" ht="15" hidden="1" x14ac:dyDescent="0.3">
      <c r="A93" s="127"/>
      <c r="B93" s="1"/>
      <c r="C93" s="1"/>
      <c r="D93" s="1"/>
      <c r="E93" s="1"/>
      <c r="F93" s="136">
        <f>-C50</f>
        <v>0</v>
      </c>
      <c r="G93" s="127"/>
      <c r="H93" s="126"/>
      <c r="I93" s="1"/>
      <c r="J93" s="1"/>
      <c r="K93" s="1"/>
      <c r="L93" s="1"/>
    </row>
    <row r="94" spans="1:12" ht="15" hidden="1" x14ac:dyDescent="0.3">
      <c r="A94" s="127"/>
      <c r="B94" s="1"/>
      <c r="C94" s="1"/>
      <c r="D94" s="1"/>
      <c r="E94" s="1"/>
      <c r="F94" s="136">
        <f>-D50</f>
        <v>0</v>
      </c>
      <c r="G94" s="127"/>
      <c r="H94" s="126"/>
      <c r="I94" s="1"/>
      <c r="J94" s="1"/>
      <c r="K94" s="1"/>
      <c r="L94" s="1"/>
    </row>
    <row r="95" spans="1:12" ht="15" hidden="1" x14ac:dyDescent="0.3">
      <c r="A95" s="127"/>
      <c r="B95" s="1"/>
      <c r="C95" s="1"/>
      <c r="D95" s="1"/>
      <c r="E95" s="1"/>
      <c r="F95" s="136">
        <f>-E50</f>
        <v>0</v>
      </c>
      <c r="G95" s="127"/>
      <c r="H95" s="126"/>
      <c r="I95" s="1"/>
      <c r="J95" s="1"/>
      <c r="K95" s="1"/>
      <c r="L95" s="1"/>
    </row>
    <row r="96" spans="1:12" ht="15" hidden="1" x14ac:dyDescent="0.3">
      <c r="A96" s="127"/>
      <c r="B96" s="1"/>
      <c r="C96" s="1"/>
      <c r="D96" s="1"/>
      <c r="E96" s="1"/>
      <c r="F96" s="135">
        <f>-B54</f>
        <v>0</v>
      </c>
      <c r="G96" s="127"/>
      <c r="H96" s="126"/>
      <c r="I96" s="1"/>
      <c r="J96" s="1"/>
      <c r="K96" s="1"/>
      <c r="L96" s="1"/>
    </row>
    <row r="97" spans="1:12" ht="15" hidden="1" x14ac:dyDescent="0.3">
      <c r="A97" s="127"/>
      <c r="B97" s="1"/>
      <c r="C97" s="1"/>
      <c r="D97" s="1"/>
      <c r="E97" s="1"/>
      <c r="F97" s="136">
        <f>-C54</f>
        <v>0</v>
      </c>
      <c r="G97" s="127"/>
      <c r="H97" s="126"/>
      <c r="I97" s="1"/>
      <c r="J97" s="1"/>
      <c r="K97" s="1"/>
      <c r="L97" s="1"/>
    </row>
    <row r="98" spans="1:12" ht="15" hidden="1" x14ac:dyDescent="0.3">
      <c r="A98" s="127"/>
      <c r="B98" s="1"/>
      <c r="C98" s="1"/>
      <c r="D98" s="1"/>
      <c r="E98" s="1"/>
      <c r="F98" s="136">
        <f>-D54</f>
        <v>0</v>
      </c>
      <c r="G98" s="127"/>
      <c r="H98" s="126"/>
      <c r="I98" s="1"/>
      <c r="J98" s="1"/>
      <c r="K98" s="1"/>
      <c r="L98" s="1"/>
    </row>
    <row r="99" spans="1:12" ht="15" hidden="1" x14ac:dyDescent="0.3">
      <c r="A99" s="127"/>
      <c r="B99" s="1"/>
      <c r="C99" s="1"/>
      <c r="D99" s="1"/>
      <c r="E99" s="1"/>
      <c r="F99" s="136">
        <f>-E54</f>
        <v>0</v>
      </c>
      <c r="G99" s="127"/>
      <c r="H99" s="126"/>
      <c r="I99" s="1"/>
      <c r="J99" s="1"/>
      <c r="K99" s="1"/>
      <c r="L99" s="1"/>
    </row>
    <row r="100" spans="1:12" ht="15" hidden="1" x14ac:dyDescent="0.3">
      <c r="A100" s="127"/>
      <c r="B100" s="1"/>
      <c r="C100" s="1"/>
      <c r="D100" s="1"/>
      <c r="E100" s="1"/>
      <c r="F100" s="127"/>
      <c r="G100" s="127"/>
      <c r="H100" s="126"/>
      <c r="I100" s="1"/>
      <c r="J100" s="1"/>
      <c r="K100" s="1"/>
      <c r="L100" s="1"/>
    </row>
    <row r="101" spans="1:12" ht="15" hidden="1" x14ac:dyDescent="0.3">
      <c r="A101" s="127"/>
      <c r="B101" s="1"/>
      <c r="C101" s="1"/>
      <c r="D101" s="1"/>
      <c r="E101" s="1"/>
      <c r="F101" s="137">
        <f>F90+SUM(F92:F100)</f>
        <v>0</v>
      </c>
      <c r="G101" s="127"/>
      <c r="H101" s="126"/>
      <c r="I101" s="1"/>
      <c r="J101" s="1"/>
      <c r="K101" s="1"/>
      <c r="L101" s="1"/>
    </row>
    <row r="102" spans="1:12" ht="15" hidden="1" x14ac:dyDescent="0.3">
      <c r="A102" s="127"/>
      <c r="B102" s="1"/>
      <c r="C102" s="1"/>
      <c r="D102" s="1"/>
      <c r="E102" s="1"/>
      <c r="F102" s="137">
        <f>-QuickGQST!D128</f>
        <v>0</v>
      </c>
      <c r="G102" s="127"/>
      <c r="H102" s="126"/>
      <c r="I102" s="1"/>
      <c r="J102" s="1"/>
      <c r="K102" s="1"/>
      <c r="L102" s="1"/>
    </row>
    <row r="103" spans="1:12" ht="15" x14ac:dyDescent="0.3">
      <c r="A103" s="126" t="s">
        <v>110</v>
      </c>
      <c r="B103" s="1"/>
      <c r="C103" s="1"/>
      <c r="D103" s="1"/>
      <c r="E103" s="1"/>
      <c r="F103" s="133">
        <f>+QuickGQST!D128</f>
        <v>0</v>
      </c>
      <c r="G103" s="127"/>
      <c r="H103" s="126"/>
      <c r="I103" s="115">
        <f>+F103*'Expense Categories'!G3</f>
        <v>0</v>
      </c>
      <c r="J103" s="1" t="s">
        <v>113</v>
      </c>
      <c r="K103" s="1"/>
      <c r="L103" s="1"/>
    </row>
    <row r="104" spans="1:12" ht="15" x14ac:dyDescent="0.3">
      <c r="A104" s="1"/>
      <c r="B104" s="1"/>
      <c r="C104" s="1"/>
      <c r="D104" s="1"/>
      <c r="E104" s="1"/>
      <c r="F104" s="127"/>
      <c r="G104" s="127"/>
      <c r="H104" s="126"/>
      <c r="I104" s="1"/>
      <c r="J104" s="1"/>
      <c r="K104" s="1"/>
      <c r="L104" s="1"/>
    </row>
    <row r="105" spans="1:12" ht="15" x14ac:dyDescent="0.3">
      <c r="A105" s="1"/>
      <c r="B105" s="1"/>
      <c r="C105" s="1"/>
      <c r="D105" s="1"/>
      <c r="E105" s="1"/>
      <c r="F105" s="138">
        <f>+QuickGQST!A130</f>
        <v>0</v>
      </c>
      <c r="G105" s="127"/>
      <c r="H105" s="138" t="str">
        <f>+QuickGQST!B130</f>
        <v>3D</v>
      </c>
      <c r="I105" s="140" t="s">
        <v>115</v>
      </c>
      <c r="J105" s="1"/>
      <c r="K105" s="1"/>
      <c r="L105" s="1"/>
    </row>
    <row r="106" spans="1:12" ht="15" x14ac:dyDescent="0.3">
      <c r="A106" s="1"/>
      <c r="B106" s="1"/>
      <c r="C106" s="1"/>
      <c r="D106" s="1"/>
      <c r="E106" s="1"/>
      <c r="F106" s="138">
        <f>+QuickGQST!A131</f>
        <v>0</v>
      </c>
      <c r="G106" s="127"/>
      <c r="H106" s="138" t="str">
        <f>+QuickGQST!B131</f>
        <v>3E</v>
      </c>
      <c r="I106" s="140"/>
      <c r="J106" s="1"/>
      <c r="K106" s="1"/>
      <c r="L106" s="1"/>
    </row>
    <row r="107" spans="1:12" ht="1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5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5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5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5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5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5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5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5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5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5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5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5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5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5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5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5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5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5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5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5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5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5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5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5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5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5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5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5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5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5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5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5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5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5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5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5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5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5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5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5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5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5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5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5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5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5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5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5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5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5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5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5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5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5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5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5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5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5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5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5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5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5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5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5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5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5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5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5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5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5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5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5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5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5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5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5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5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5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5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5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5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5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5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5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5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5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5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5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5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5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5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5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5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5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5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5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5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5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5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5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5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5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5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5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5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5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5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5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5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5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5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5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5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5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5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5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5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5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5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5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5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5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5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5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5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5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5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5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5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5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5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5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5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5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5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5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5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5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5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5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5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5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5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5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5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5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5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5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5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5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5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5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5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5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5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5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5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5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5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5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5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5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5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5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5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5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5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5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5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5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5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5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5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5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5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5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5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5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5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5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5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5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5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5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5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5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5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5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5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5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5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5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5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5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5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5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5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5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5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5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5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5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5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5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5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5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5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5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5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5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5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5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5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5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5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5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5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5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5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5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5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5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5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5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5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5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5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5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5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5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5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5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5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5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5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5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5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5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5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5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5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5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5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5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5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5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5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5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5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5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5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5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5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5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5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5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5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5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15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15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ht="15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ht="15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ht="15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ht="15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ht="15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ht="15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ht="15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ht="15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ht="15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ht="15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ht="15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ht="15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ht="15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ht="15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ht="15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ht="15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ht="15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ht="15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ht="15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ht="15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ht="15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ht="15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ht="15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ht="15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ht="15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ht="15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t="15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ht="15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ht="15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ht="15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ht="15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ht="15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ht="15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ht="15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ht="15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ht="15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ht="15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ht="15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ht="15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ht="15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ht="15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ht="15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ht="15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ht="15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ht="15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ht="15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ht="15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ht="15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ht="15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ht="15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ht="15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ht="15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ht="15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ht="15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ht="15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ht="15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ht="15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ht="15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ht="15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ht="15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ht="15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ht="15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ht="15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ht="15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ht="15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ht="15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ht="15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ht="15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ht="15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ht="15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ht="15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ht="15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ht="15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ht="15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ht="15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ht="15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ht="15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ht="15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ht="15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ht="15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ht="15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ht="15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ht="15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ht="15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ht="15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ht="15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ht="15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ht="15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ht="15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ht="15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ht="15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ht="15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ht="15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ht="15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ht="15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ht="15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ht="15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ht="15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ht="15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ht="15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ht="15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ht="15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ht="15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ht="15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ht="15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ht="15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ht="15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ht="15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ht="15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ht="15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ht="15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ht="15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ht="15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ht="15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ht="15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ht="15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ht="15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ht="15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ht="15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ht="15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ht="15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ht="15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ht="15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ht="15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ht="15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ht="15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ht="15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ht="15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ht="15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ht="15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ht="15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ht="15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ht="15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ht="15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ht="15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ht="15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ht="15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ht="15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ht="15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ht="15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ht="15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ht="15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ht="15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ht="15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ht="15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ht="15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ht="15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ht="15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ht="15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ht="15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ht="15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ht="15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ht="15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ht="15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ht="15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ht="15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ht="15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ht="15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ht="15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ht="15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ht="15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ht="15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ht="15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ht="15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ht="15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ht="15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ht="15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ht="15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ht="15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ht="15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ht="15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ht="15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ht="15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ht="15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ht="15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ht="15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ht="15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ht="15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ht="15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ht="15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ht="15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ht="15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ht="15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ht="15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ht="15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ht="15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ht="15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ht="15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ht="15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ht="15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ht="15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ht="15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ht="15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ht="15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ht="15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ht="15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ht="15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ht="15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ht="15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ht="15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ht="15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ht="15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ht="15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ht="15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ht="15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ht="15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ht="15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ht="15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ht="15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ht="15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ht="15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ht="15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ht="15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ht="15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ht="15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ht="15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ht="15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ht="15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ht="15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ht="15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ht="15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ht="15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ht="15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ht="15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ht="15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ht="15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ht="15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ht="15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ht="15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ht="15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ht="15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ht="15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ht="15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ht="15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ht="15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ht="15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ht="15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ht="15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ht="15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ht="15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ht="15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ht="15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ht="15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ht="15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ht="15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ht="15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ht="15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ht="15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ht="15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ht="15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ht="15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ht="15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ht="15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ht="15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ht="15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ht="15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ht="15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ht="15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ht="15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ht="15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ht="15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ht="15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ht="15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ht="15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ht="15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ht="15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ht="15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ht="15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ht="15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ht="15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ht="15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ht="15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ht="15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ht="15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ht="15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ht="15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ht="15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ht="15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ht="15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ht="15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ht="15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ht="15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ht="15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ht="15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ht="15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ht="15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ht="15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ht="15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ht="15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ht="15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ht="15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ht="15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ht="15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ht="15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ht="15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ht="15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ht="15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ht="15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ht="15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ht="15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ht="15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ht="15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ht="15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ht="15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ht="15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ht="15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ht="15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ht="15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ht="15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ht="15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ht="15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ht="15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ht="15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ht="15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ht="15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ht="15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ht="15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ht="15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ht="15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ht="15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ht="15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ht="15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ht="15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ht="15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ht="15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ht="15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ht="15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ht="15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ht="15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ht="15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ht="15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ht="15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ht="15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ht="15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ht="15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ht="15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ht="15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ht="15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ht="15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ht="15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ht="15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ht="15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ht="15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ht="15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ht="15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ht="15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ht="15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ht="15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ht="15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ht="15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ht="15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ht="15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ht="15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ht="15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ht="15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ht="15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ht="15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ht="15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ht="15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ht="15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ht="15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ht="15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ht="15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ht="15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ht="15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ht="15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ht="15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ht="15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ht="15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ht="15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ht="15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ht="15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ht="15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ht="15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ht="15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ht="15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ht="15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ht="15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ht="15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ht="15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ht="15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ht="15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ht="15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ht="15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ht="15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ht="15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ht="15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ht="15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ht="15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ht="15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ht="15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ht="15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ht="15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ht="15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ht="15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ht="15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ht="15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ht="15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ht="15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ht="15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ht="15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ht="15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ht="15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ht="15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ht="15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ht="15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ht="15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ht="15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ht="15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ht="15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ht="15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ht="15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ht="15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ht="15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ht="15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ht="15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ht="15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ht="15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ht="15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ht="15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ht="15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ht="15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ht="15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ht="15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ht="15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ht="15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ht="15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ht="15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ht="15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ht="15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ht="15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ht="15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ht="15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ht="15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ht="15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ht="15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ht="15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ht="15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ht="15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ht="15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ht="15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ht="15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ht="15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ht="15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ht="15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ht="15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ht="15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ht="15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ht="15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ht="15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ht="15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ht="15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ht="15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ht="15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ht="15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ht="15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ht="15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ht="15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ht="15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ht="15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ht="15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ht="15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ht="15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ht="15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ht="15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ht="15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ht="15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ht="15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ht="15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ht="15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ht="15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ht="15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ht="15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ht="15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ht="15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ht="15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ht="15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ht="15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ht="15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ht="15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ht="15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ht="15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ht="15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ht="15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ht="15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ht="15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ht="15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ht="15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ht="15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ht="15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ht="15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ht="15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ht="15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ht="15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ht="15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ht="15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ht="15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ht="15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ht="15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1:12" ht="15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1:12" ht="15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1:12" ht="15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1:12" ht="15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1:12" ht="15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1:12" ht="15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1:12" ht="15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</row>
    <row r="983" spans="1:12" ht="15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</row>
    <row r="984" spans="1:12" ht="15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</row>
    <row r="985" spans="1:12" ht="15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</row>
    <row r="986" spans="1:12" ht="15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</row>
    <row r="987" spans="1:12" ht="15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</row>
    <row r="988" spans="1:12" ht="15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</row>
    <row r="989" spans="1:12" ht="15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</row>
    <row r="990" spans="1:12" ht="15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</row>
    <row r="991" spans="1:12" ht="15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</row>
    <row r="992" spans="1:12" ht="15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</row>
    <row r="993" spans="1:12" ht="15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</row>
    <row r="994" spans="1:12" ht="15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</row>
    <row r="995" spans="1:12" ht="15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</row>
    <row r="996" spans="1:12" ht="15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</row>
    <row r="997" spans="1:12" ht="15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</row>
    <row r="998" spans="1:12" ht="15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</row>
    <row r="999" spans="1:12" ht="15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</row>
    <row r="1000" spans="1:12" ht="15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</row>
    <row r="1001" spans="1:12" ht="15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</row>
    <row r="1002" spans="1:12" ht="15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</row>
    <row r="1003" spans="1:12" ht="15" x14ac:dyDescent="0.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</row>
    <row r="1004" spans="1:12" ht="15" x14ac:dyDescent="0.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</row>
    <row r="1005" spans="1:12" ht="15" x14ac:dyDescent="0.3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</row>
    <row r="1006" spans="1:12" ht="15" x14ac:dyDescent="0.3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</row>
    <row r="1007" spans="1:12" ht="15" x14ac:dyDescent="0.3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</row>
    <row r="1008" spans="1:12" ht="15" x14ac:dyDescent="0.3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</row>
    <row r="1009" spans="1:12" ht="15" x14ac:dyDescent="0.3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</row>
    <row r="1010" spans="1:12" ht="15" x14ac:dyDescent="0.3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</row>
    <row r="1011" spans="1:12" ht="15" x14ac:dyDescent="0.3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</row>
    <row r="1012" spans="1:12" ht="15" x14ac:dyDescent="0.3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</row>
    <row r="1013" spans="1:12" ht="15" x14ac:dyDescent="0.3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</row>
    <row r="1014" spans="1:12" ht="15" x14ac:dyDescent="0.3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</row>
    <row r="1015" spans="1:12" ht="15" x14ac:dyDescent="0.3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</row>
    <row r="1016" spans="1:12" ht="15" x14ac:dyDescent="0.3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</row>
    <row r="1017" spans="1:12" ht="15" x14ac:dyDescent="0.3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</row>
    <row r="1018" spans="1:12" ht="15" x14ac:dyDescent="0.3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</row>
    <row r="1019" spans="1:12" ht="15" x14ac:dyDescent="0.3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</row>
    <row r="1020" spans="1:12" ht="15" x14ac:dyDescent="0.3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</row>
    <row r="1021" spans="1:12" ht="15" x14ac:dyDescent="0.3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</row>
    <row r="1022" spans="1:12" ht="15" x14ac:dyDescent="0.3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</row>
    <row r="1023" spans="1:12" ht="15" x14ac:dyDescent="0.3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</row>
  </sheetData>
  <sheetProtection algorithmName="SHA-512" hashValue="FBf7HorQInHhhP6t6Y3J3iRmJo+u3T0Cf5Ea6FRI49jJUSnsm8ckOOcnE1YhJmpVvtSRW375jwBxmDfeQfiylg==" saltValue="QCL98KVKzqFX91FA/NFRSA==" spinCount="100000" sheet="1" objects="1" scenarios="1" formatColumns="0" formatRows="0"/>
  <mergeCells count="3">
    <mergeCell ref="A1:F1"/>
    <mergeCell ref="F3:F4"/>
    <mergeCell ref="I105:I106"/>
  </mergeCells>
  <pageMargins left="0.7" right="0.7" top="0.75" bottom="0.75" header="0.3" footer="0.3"/>
  <pageSetup orientation="portrait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502"/>
  <sheetViews>
    <sheetView workbookViewId="0">
      <pane ySplit="1" topLeftCell="A2" activePane="bottomLeft" state="frozen"/>
      <selection pane="bottomLeft" activeCell="A2" sqref="A2"/>
    </sheetView>
  </sheetViews>
  <sheetFormatPr defaultColWidth="14.42578125" defaultRowHeight="15.75" customHeight="1" x14ac:dyDescent="0.2"/>
  <cols>
    <col min="1" max="2" width="14.42578125" style="2"/>
    <col min="3" max="3" width="11.42578125" style="2" customWidth="1"/>
    <col min="4" max="5" width="9.42578125" style="2" customWidth="1"/>
    <col min="6" max="7" width="14.42578125" style="2"/>
    <col min="8" max="8" width="19" style="47" customWidth="1"/>
    <col min="9" max="9" width="14.7109375" style="47" customWidth="1"/>
    <col min="10" max="10" width="14.85546875" style="47" customWidth="1"/>
    <col min="11" max="11" width="9.28515625" style="47" customWidth="1"/>
    <col min="12" max="27" width="14.42578125" style="47"/>
    <col min="28" max="16384" width="14.42578125" style="2"/>
  </cols>
  <sheetData>
    <row r="1" spans="1:16" s="2" customFormat="1" ht="15.75" customHeight="1" thickBot="1" x14ac:dyDescent="0.25">
      <c r="A1" s="24" t="s">
        <v>1</v>
      </c>
      <c r="B1" s="24" t="s">
        <v>2</v>
      </c>
      <c r="C1" s="24" t="s">
        <v>3</v>
      </c>
      <c r="D1" s="24" t="s">
        <v>8</v>
      </c>
      <c r="E1" s="24" t="s">
        <v>10</v>
      </c>
      <c r="F1" s="24" t="s">
        <v>7</v>
      </c>
      <c r="G1" s="24" t="s">
        <v>40</v>
      </c>
      <c r="H1" s="56" t="s">
        <v>67</v>
      </c>
      <c r="I1" s="57" t="s">
        <v>64</v>
      </c>
      <c r="J1" s="57" t="s">
        <v>65</v>
      </c>
      <c r="K1" s="60"/>
      <c r="L1" s="61" t="s">
        <v>66</v>
      </c>
      <c r="M1" s="60"/>
      <c r="N1" s="60"/>
      <c r="O1" s="60"/>
      <c r="P1" s="62"/>
    </row>
    <row r="2" spans="1:16" ht="15.75" customHeight="1" x14ac:dyDescent="0.2">
      <c r="A2" s="21"/>
      <c r="B2" s="22"/>
      <c r="C2" s="17">
        <f>+IF(H2=0,IF('Expense Categories'!$G$4="Y",IF(G2="Y",ROUND(F2/'Expense Categories'!$I$1,2),F2),F2),0)</f>
        <v>0</v>
      </c>
      <c r="D2" s="17">
        <f>+IF('Expense Categories'!$G$4="Y",IF(G2="Y",ROUND(C2*'Expense Categories'!$G$1,2),0),0)</f>
        <v>0</v>
      </c>
      <c r="E2" s="17">
        <f>+IF('Expense Categories'!$G$4="Y",IF(G2="Y",ROUND(C2*'Expense Categories'!$G$2,2),0),0)</f>
        <v>0</v>
      </c>
      <c r="F2" s="18"/>
      <c r="G2" s="34"/>
      <c r="H2" s="63"/>
      <c r="I2" s="63"/>
      <c r="J2" s="63"/>
    </row>
    <row r="3" spans="1:16" ht="15.75" customHeight="1" x14ac:dyDescent="0.2">
      <c r="A3" s="21"/>
      <c r="B3" s="22"/>
      <c r="C3" s="17">
        <f>+IF(H3=0,IF('Expense Categories'!$G$4="Y",IF(G3="Y",ROUND(F3/'Expense Categories'!$I$1,2),F3),F3),0)</f>
        <v>0</v>
      </c>
      <c r="D3" s="17">
        <f>+IF('Expense Categories'!$G$4="Y",IF(G3="Y",ROUND(C3*'Expense Categories'!$G$1,2),0),0)</f>
        <v>0</v>
      </c>
      <c r="E3" s="17">
        <f>+IF('Expense Categories'!$G$4="Y",IF(G3="Y",ROUND(C3*'Expense Categories'!$G$2,2),0),0)</f>
        <v>0</v>
      </c>
      <c r="F3" s="18"/>
      <c r="G3" s="34"/>
      <c r="H3" s="63"/>
      <c r="I3" s="63"/>
      <c r="J3" s="63"/>
    </row>
    <row r="4" spans="1:16" ht="15.75" customHeight="1" x14ac:dyDescent="0.2">
      <c r="A4" s="21"/>
      <c r="B4" s="22"/>
      <c r="C4" s="17">
        <f>+IF(H4=0,IF('Expense Categories'!$G$4="Y",IF(G4="Y",ROUND(F4/'Expense Categories'!$I$1,2),F4),F4),0)</f>
        <v>0</v>
      </c>
      <c r="D4" s="17">
        <f>+IF('Expense Categories'!$G$4="Y",IF(G4="Y",ROUND(C4*'Expense Categories'!$G$1,2),0),0)</f>
        <v>0</v>
      </c>
      <c r="E4" s="17">
        <f>+IF('Expense Categories'!$G$4="Y",IF(G4="Y",ROUND(C4*'Expense Categories'!$G$2,2),0),0)</f>
        <v>0</v>
      </c>
      <c r="F4" s="18"/>
      <c r="G4" s="34"/>
      <c r="H4" s="63"/>
      <c r="I4" s="63"/>
      <c r="J4" s="63"/>
    </row>
    <row r="5" spans="1:16" ht="15.75" customHeight="1" x14ac:dyDescent="0.2">
      <c r="A5" s="21"/>
      <c r="B5" s="22"/>
      <c r="C5" s="17">
        <f>+IF(H5=0,IF('Expense Categories'!$G$4="Y",IF(G5="Y",ROUND(F5/'Expense Categories'!$I$1,2),F5),F5),0)</f>
        <v>0</v>
      </c>
      <c r="D5" s="17">
        <f>+IF('Expense Categories'!$G$4="Y",IF(G5="Y",ROUND(C5*'Expense Categories'!$G$1,2),0),0)</f>
        <v>0</v>
      </c>
      <c r="E5" s="17">
        <f>+IF('Expense Categories'!$G$4="Y",IF(G5="Y",ROUND(C5*'Expense Categories'!$G$2,2),0),0)</f>
        <v>0</v>
      </c>
      <c r="F5" s="18"/>
      <c r="G5" s="20"/>
      <c r="H5" s="63"/>
      <c r="I5" s="63"/>
      <c r="J5" s="63"/>
    </row>
    <row r="6" spans="1:16" ht="15.75" customHeight="1" x14ac:dyDescent="0.2">
      <c r="A6" s="75"/>
      <c r="B6" s="22"/>
      <c r="C6" s="17">
        <f>+IF(H6=0,IF('Expense Categories'!$G$4="Y",IF(G6="Y",ROUND(F6/'Expense Categories'!$I$1,2),F6),F6),0)</f>
        <v>0</v>
      </c>
      <c r="D6" s="17">
        <f>+IF('Expense Categories'!$G$4="Y",IF(G6="Y",ROUND(C6*'Expense Categories'!$G$1,2),0),0)</f>
        <v>0</v>
      </c>
      <c r="E6" s="17">
        <f>+IF('Expense Categories'!$G$4="Y",IF(G6="Y",ROUND(C6*'Expense Categories'!$G$2,2),0),0)</f>
        <v>0</v>
      </c>
      <c r="F6" s="18"/>
      <c r="G6" s="20"/>
      <c r="H6" s="63"/>
      <c r="I6" s="63"/>
      <c r="J6" s="63"/>
    </row>
    <row r="7" spans="1:16" ht="15.75" customHeight="1" x14ac:dyDescent="0.2">
      <c r="A7" s="21"/>
      <c r="B7" s="22"/>
      <c r="C7" s="17">
        <f>+IF(H7=0,IF('Expense Categories'!$G$4="Y",IF(G7="Y",ROUND(F7/'Expense Categories'!$I$1,2),F7),F7),0)</f>
        <v>0</v>
      </c>
      <c r="D7" s="17">
        <f>+IF('Expense Categories'!$G$4="Y",IF(G7="Y",ROUND(C7*'Expense Categories'!$G$1,2),0),0)</f>
        <v>0</v>
      </c>
      <c r="E7" s="17">
        <f>+IF('Expense Categories'!$G$4="Y",IF(G7="Y",ROUND(C7*'Expense Categories'!$G$2,2),0),0)</f>
        <v>0</v>
      </c>
      <c r="F7" s="18"/>
      <c r="G7" s="20"/>
      <c r="H7" s="63"/>
      <c r="I7" s="63"/>
      <c r="J7" s="63"/>
    </row>
    <row r="8" spans="1:16" ht="15.75" customHeight="1" x14ac:dyDescent="0.2">
      <c r="A8" s="21"/>
      <c r="B8" s="22"/>
      <c r="C8" s="17">
        <f>+IF(H8=0,IF('Expense Categories'!$G$4="Y",IF(G8="Y",ROUND(F8/'Expense Categories'!$I$1,2),F8),F8),0)</f>
        <v>0</v>
      </c>
      <c r="D8" s="17">
        <f>+IF('Expense Categories'!$G$4="Y",IF(G8="Y",ROUND(C8*'Expense Categories'!$G$1,2),0),0)</f>
        <v>0</v>
      </c>
      <c r="E8" s="17">
        <f>+IF('Expense Categories'!$G$4="Y",IF(G8="Y",ROUND(C8*'Expense Categories'!$G$2,2),0),0)</f>
        <v>0</v>
      </c>
      <c r="F8" s="18"/>
      <c r="G8" s="19"/>
      <c r="H8" s="63"/>
      <c r="I8" s="63"/>
      <c r="J8" s="63"/>
    </row>
    <row r="9" spans="1:16" ht="15.75" customHeight="1" x14ac:dyDescent="0.2">
      <c r="A9" s="21"/>
      <c r="B9" s="22"/>
      <c r="C9" s="17">
        <f>+IF(H9=0,IF('Expense Categories'!$G$4="Y",IF(G9="Y",ROUND(F9/'Expense Categories'!$I$1,2),F9),F9),0)</f>
        <v>0</v>
      </c>
      <c r="D9" s="17">
        <f>+IF('Expense Categories'!$G$4="Y",IF(G9="Y",ROUND(C9*'Expense Categories'!$G$1,2),0),0)</f>
        <v>0</v>
      </c>
      <c r="E9" s="17">
        <f>+IF('Expense Categories'!$G$4="Y",IF(G9="Y",ROUND(C9*'Expense Categories'!$G$2,2),0),0)</f>
        <v>0</v>
      </c>
      <c r="F9" s="18"/>
      <c r="G9" s="20"/>
      <c r="H9" s="63"/>
      <c r="I9" s="63"/>
      <c r="J9" s="63"/>
    </row>
    <row r="10" spans="1:16" ht="15.75" customHeight="1" x14ac:dyDescent="0.2">
      <c r="A10" s="21"/>
      <c r="B10" s="22"/>
      <c r="C10" s="17">
        <f>+IF(H10=0,IF('Expense Categories'!$G$4="Y",IF(G10="Y",ROUND(F10/'Expense Categories'!$I$1,2),F10),F10),0)</f>
        <v>0</v>
      </c>
      <c r="D10" s="17">
        <f>+IF('Expense Categories'!$G$4="Y",IF(G10="Y",ROUND(C10*'Expense Categories'!$G$1,2),0),0)</f>
        <v>0</v>
      </c>
      <c r="E10" s="17">
        <f>+IF('Expense Categories'!$G$4="Y",IF(G10="Y",ROUND(C10*'Expense Categories'!$G$2,2),0),0)</f>
        <v>0</v>
      </c>
      <c r="F10" s="18"/>
      <c r="G10" s="20"/>
      <c r="H10" s="63"/>
      <c r="I10" s="63"/>
      <c r="J10" s="63"/>
    </row>
    <row r="11" spans="1:16" ht="15.75" customHeight="1" x14ac:dyDescent="0.2">
      <c r="A11" s="21"/>
      <c r="B11" s="22"/>
      <c r="C11" s="17">
        <f>+IF(H11=0,IF('Expense Categories'!$G$4="Y",IF(G11="Y",ROUND(F11/'Expense Categories'!$I$1,2),F11),F11),0)</f>
        <v>0</v>
      </c>
      <c r="D11" s="17">
        <f>+IF('Expense Categories'!$G$4="Y",IF(G11="Y",ROUND(C11*'Expense Categories'!$G$1,2),0),0)</f>
        <v>0</v>
      </c>
      <c r="E11" s="17">
        <f>+IF('Expense Categories'!$G$4="Y",IF(G11="Y",ROUND(C11*'Expense Categories'!$G$2,2),0),0)</f>
        <v>0</v>
      </c>
      <c r="F11" s="18"/>
      <c r="G11" s="20"/>
      <c r="H11" s="63"/>
      <c r="I11" s="63"/>
      <c r="J11" s="63"/>
    </row>
    <row r="12" spans="1:16" ht="15.75" customHeight="1" x14ac:dyDescent="0.2">
      <c r="A12" s="21"/>
      <c r="B12" s="22"/>
      <c r="C12" s="17">
        <f>+IF(H12=0,IF('Expense Categories'!$G$4="Y",IF(G12="Y",ROUND(F12/'Expense Categories'!$I$1,2),F12),F12),0)</f>
        <v>0</v>
      </c>
      <c r="D12" s="17">
        <f>+IF('Expense Categories'!$G$4="Y",IF(G12="Y",ROUND(C12*'Expense Categories'!$G$1,2),0),0)</f>
        <v>0</v>
      </c>
      <c r="E12" s="17">
        <f>+IF('Expense Categories'!$G$4="Y",IF(G12="Y",ROUND(C12*'Expense Categories'!$G$2,2),0),0)</f>
        <v>0</v>
      </c>
      <c r="F12" s="18"/>
      <c r="G12" s="20"/>
      <c r="H12" s="63"/>
      <c r="I12" s="63"/>
      <c r="J12" s="63"/>
      <c r="P12" s="49" t="s">
        <v>17</v>
      </c>
    </row>
    <row r="13" spans="1:16" ht="15.75" customHeight="1" x14ac:dyDescent="0.2">
      <c r="A13" s="21"/>
      <c r="B13" s="22"/>
      <c r="C13" s="17">
        <f>+IF(H13=0,IF('Expense Categories'!$G$4="Y",IF(G13="Y",ROUND(F13/'Expense Categories'!$I$1,2),F13),F13),0)</f>
        <v>0</v>
      </c>
      <c r="D13" s="17">
        <f>+IF('Expense Categories'!$G$4="Y",IF(G13="Y",ROUND(C13*'Expense Categories'!$G$1,2),0),0)</f>
        <v>0</v>
      </c>
      <c r="E13" s="17">
        <f>+IF('Expense Categories'!$G$4="Y",IF(G13="Y",ROUND(C13*'Expense Categories'!$G$2,2),0),0)</f>
        <v>0</v>
      </c>
      <c r="F13" s="18"/>
      <c r="G13" s="20"/>
      <c r="H13" s="63"/>
      <c r="I13" s="63"/>
      <c r="J13" s="63"/>
    </row>
    <row r="14" spans="1:16" ht="15.75" customHeight="1" x14ac:dyDescent="0.2">
      <c r="A14" s="21"/>
      <c r="B14" s="22"/>
      <c r="C14" s="17">
        <f>+IF(H14=0,IF('Expense Categories'!$G$4="Y",IF(G14="Y",ROUND(F14/'Expense Categories'!$I$1,2),F14),F14),0)</f>
        <v>0</v>
      </c>
      <c r="D14" s="17">
        <f>+IF('Expense Categories'!$G$4="Y",IF(G14="Y",ROUND(C14*'Expense Categories'!$G$1,2),0),0)</f>
        <v>0</v>
      </c>
      <c r="E14" s="17">
        <f>+IF('Expense Categories'!$G$4="Y",IF(G14="Y",ROUND(C14*'Expense Categories'!$G$2,2),0),0)</f>
        <v>0</v>
      </c>
      <c r="F14" s="18"/>
      <c r="G14" s="20"/>
      <c r="H14" s="63"/>
      <c r="I14" s="63"/>
      <c r="J14" s="63"/>
    </row>
    <row r="15" spans="1:16" ht="15.75" customHeight="1" x14ac:dyDescent="0.2">
      <c r="A15" s="20"/>
      <c r="B15" s="20"/>
      <c r="C15" s="17">
        <f>+IF(H15=0,IF('Expense Categories'!$G$4="Y",IF(G15="Y",ROUND(F15/'Expense Categories'!$I$1,2),F15),F15),0)</f>
        <v>0</v>
      </c>
      <c r="D15" s="17">
        <f>+IF('Expense Categories'!$G$4="Y",IF(G15="Y",ROUND(C15*'Expense Categories'!$G$1,2),0),0)</f>
        <v>0</v>
      </c>
      <c r="E15" s="17">
        <f>+IF('Expense Categories'!$G$4="Y",IF(G15="Y",ROUND(C15*'Expense Categories'!$G$2,2),0),0)</f>
        <v>0</v>
      </c>
      <c r="F15" s="18"/>
      <c r="G15" s="20"/>
      <c r="H15" s="63"/>
      <c r="I15" s="63"/>
      <c r="J15" s="63"/>
    </row>
    <row r="16" spans="1:16" ht="15.75" customHeight="1" x14ac:dyDescent="0.2">
      <c r="A16" s="20"/>
      <c r="B16" s="20"/>
      <c r="C16" s="17">
        <f>+IF(H16=0,IF('Expense Categories'!$G$4="Y",IF(G16="Y",ROUND(F16/'Expense Categories'!$I$1,2),F16),F16),0)</f>
        <v>0</v>
      </c>
      <c r="D16" s="17">
        <f>+IF('Expense Categories'!$G$4="Y",IF(G16="Y",ROUND(C16*'Expense Categories'!$G$1,2),0),0)</f>
        <v>0</v>
      </c>
      <c r="E16" s="17">
        <f>+IF('Expense Categories'!$G$4="Y",IF(G16="Y",ROUND(C16*'Expense Categories'!$G$2,2),0),0)</f>
        <v>0</v>
      </c>
      <c r="F16" s="18"/>
      <c r="G16" s="20"/>
      <c r="H16" s="63"/>
      <c r="I16" s="63"/>
      <c r="J16" s="63"/>
    </row>
    <row r="17" spans="1:10" ht="15.75" customHeight="1" x14ac:dyDescent="0.2">
      <c r="A17" s="20"/>
      <c r="B17" s="20"/>
      <c r="C17" s="17">
        <f>+IF(H17=0,IF('Expense Categories'!$G$4="Y",IF(G17="Y",ROUND(F17/'Expense Categories'!$I$1,2),F17),F17),0)</f>
        <v>0</v>
      </c>
      <c r="D17" s="17">
        <f>+IF('Expense Categories'!$G$4="Y",IF(G17="Y",ROUND(C17*'Expense Categories'!$G$1,2),0),0)</f>
        <v>0</v>
      </c>
      <c r="E17" s="17">
        <f>+IF('Expense Categories'!$G$4="Y",IF(G17="Y",ROUND(C17*'Expense Categories'!$G$2,2),0),0)</f>
        <v>0</v>
      </c>
      <c r="F17" s="18"/>
      <c r="G17" s="20"/>
      <c r="H17" s="63"/>
      <c r="I17" s="63"/>
      <c r="J17" s="63"/>
    </row>
    <row r="18" spans="1:10" ht="15.75" customHeight="1" x14ac:dyDescent="0.2">
      <c r="A18" s="20"/>
      <c r="B18" s="20"/>
      <c r="C18" s="17">
        <f>+IF(H18=0,IF('Expense Categories'!$G$4="Y",IF(G18="Y",ROUND(F18/'Expense Categories'!$I$1,2),F18),F18),0)</f>
        <v>0</v>
      </c>
      <c r="D18" s="17">
        <f>+IF('Expense Categories'!$G$4="Y",IF(G18="Y",ROUND(C18*'Expense Categories'!$G$1,2),0),0)</f>
        <v>0</v>
      </c>
      <c r="E18" s="17">
        <f>+IF('Expense Categories'!$G$4="Y",IF(G18="Y",ROUND(C18*'Expense Categories'!$G$2,2),0),0)</f>
        <v>0</v>
      </c>
      <c r="F18" s="18"/>
      <c r="G18" s="20"/>
      <c r="H18" s="63"/>
      <c r="I18" s="63"/>
      <c r="J18" s="63"/>
    </row>
    <row r="19" spans="1:10" ht="15.75" customHeight="1" x14ac:dyDescent="0.2">
      <c r="A19" s="20"/>
      <c r="B19" s="20"/>
      <c r="C19" s="17">
        <f>+IF(H19=0,IF('Expense Categories'!$G$4="Y",IF(G19="Y",ROUND(F19/'Expense Categories'!$I$1,2),F19),F19),0)</f>
        <v>0</v>
      </c>
      <c r="D19" s="17">
        <f>+IF('Expense Categories'!$G$4="Y",IF(G19="Y",ROUND(C19*'Expense Categories'!$G$1,2),0),0)</f>
        <v>0</v>
      </c>
      <c r="E19" s="17">
        <f>+IF('Expense Categories'!$G$4="Y",IF(G19="Y",ROUND(C19*'Expense Categories'!$G$2,2),0),0)</f>
        <v>0</v>
      </c>
      <c r="F19" s="18"/>
      <c r="G19" s="20"/>
      <c r="H19" s="63"/>
      <c r="I19" s="63"/>
      <c r="J19" s="63"/>
    </row>
    <row r="20" spans="1:10" ht="15.75" customHeight="1" x14ac:dyDescent="0.2">
      <c r="A20" s="20"/>
      <c r="B20" s="20"/>
      <c r="C20" s="17">
        <f>+IF(H20=0,IF('Expense Categories'!$G$4="Y",IF(G20="Y",ROUND(F20/'Expense Categories'!$I$1,2),F20),F20),0)</f>
        <v>0</v>
      </c>
      <c r="D20" s="17">
        <f>+IF('Expense Categories'!$G$4="Y",IF(G20="Y",ROUND(C20*'Expense Categories'!$G$1,2),0),0)</f>
        <v>0</v>
      </c>
      <c r="E20" s="17">
        <f>+IF('Expense Categories'!$G$4="Y",IF(G20="Y",ROUND(C20*'Expense Categories'!$G$2,2),0),0)</f>
        <v>0</v>
      </c>
      <c r="F20" s="18"/>
      <c r="G20" s="20"/>
      <c r="H20" s="63"/>
      <c r="I20" s="63"/>
      <c r="J20" s="63"/>
    </row>
    <row r="21" spans="1:10" ht="15.75" customHeight="1" x14ac:dyDescent="0.2">
      <c r="A21" s="20"/>
      <c r="B21" s="20"/>
      <c r="C21" s="17">
        <f>+IF(H21=0,IF('Expense Categories'!$G$4="Y",IF(G21="Y",ROUND(F21/'Expense Categories'!$I$1,2),F21),F21),0)</f>
        <v>0</v>
      </c>
      <c r="D21" s="17">
        <f>+IF('Expense Categories'!$G$4="Y",IF(G21="Y",ROUND(C21*'Expense Categories'!$G$1,2),0),0)</f>
        <v>0</v>
      </c>
      <c r="E21" s="17">
        <f>+IF('Expense Categories'!$G$4="Y",IF(G21="Y",ROUND(C21*'Expense Categories'!$G$2,2),0),0)</f>
        <v>0</v>
      </c>
      <c r="F21" s="18"/>
      <c r="G21" s="20"/>
      <c r="H21" s="63"/>
      <c r="I21" s="63"/>
      <c r="J21" s="63"/>
    </row>
    <row r="22" spans="1:10" ht="15.75" customHeight="1" x14ac:dyDescent="0.2">
      <c r="A22" s="20"/>
      <c r="B22" s="20"/>
      <c r="C22" s="17">
        <f>+IF(H22=0,IF('Expense Categories'!$G$4="Y",IF(G22="Y",ROUND(F22/'Expense Categories'!$I$1,2),F22),F22),0)</f>
        <v>0</v>
      </c>
      <c r="D22" s="17">
        <f>+IF('Expense Categories'!$G$4="Y",IF(G22="Y",ROUND(C22*'Expense Categories'!$G$1,2),0),0)</f>
        <v>0</v>
      </c>
      <c r="E22" s="17">
        <f>+IF('Expense Categories'!$G$4="Y",IF(G22="Y",ROUND(C22*'Expense Categories'!$G$2,2),0),0)</f>
        <v>0</v>
      </c>
      <c r="F22" s="18"/>
      <c r="G22" s="20"/>
      <c r="H22" s="63"/>
      <c r="I22" s="63"/>
      <c r="J22" s="63"/>
    </row>
    <row r="23" spans="1:10" ht="15.75" customHeight="1" x14ac:dyDescent="0.2">
      <c r="A23" s="20"/>
      <c r="B23" s="20"/>
      <c r="C23" s="17">
        <f>+IF(H23=0,IF('Expense Categories'!$G$4="Y",IF(G23="Y",ROUND(F23/'Expense Categories'!$I$1,2),F23),F23),0)</f>
        <v>0</v>
      </c>
      <c r="D23" s="17">
        <f>+IF('Expense Categories'!$G$4="Y",IF(G23="Y",ROUND(C23*'Expense Categories'!$G$1,2),0),0)</f>
        <v>0</v>
      </c>
      <c r="E23" s="17">
        <f>+IF('Expense Categories'!$G$4="Y",IF(G23="Y",ROUND(C23*'Expense Categories'!$G$2,2),0),0)</f>
        <v>0</v>
      </c>
      <c r="F23" s="18"/>
      <c r="G23" s="20"/>
      <c r="H23" s="63"/>
      <c r="I23" s="63"/>
      <c r="J23" s="63"/>
    </row>
    <row r="24" spans="1:10" ht="15.75" customHeight="1" x14ac:dyDescent="0.2">
      <c r="A24" s="20"/>
      <c r="B24" s="20"/>
      <c r="C24" s="17">
        <f>+IF(H24=0,IF('Expense Categories'!$G$4="Y",IF(G24="Y",ROUND(F24/'Expense Categories'!$I$1,2),F24),F24),0)</f>
        <v>0</v>
      </c>
      <c r="D24" s="17">
        <f>+IF('Expense Categories'!$G$4="Y",IF(G24="Y",ROUND(C24*'Expense Categories'!$G$1,2),0),0)</f>
        <v>0</v>
      </c>
      <c r="E24" s="17">
        <f>+IF('Expense Categories'!$G$4="Y",IF(G24="Y",ROUND(C24*'Expense Categories'!$G$2,2),0),0)</f>
        <v>0</v>
      </c>
      <c r="F24" s="18"/>
      <c r="G24" s="20"/>
      <c r="H24" s="63"/>
      <c r="I24" s="63"/>
      <c r="J24" s="63"/>
    </row>
    <row r="25" spans="1:10" ht="15.75" customHeight="1" x14ac:dyDescent="0.2">
      <c r="A25" s="20"/>
      <c r="B25" s="20"/>
      <c r="C25" s="17">
        <f>+IF(H25=0,IF('Expense Categories'!$G$4="Y",IF(G25="Y",ROUND(F25/'Expense Categories'!$I$1,2),F25),F25),0)</f>
        <v>0</v>
      </c>
      <c r="D25" s="17">
        <f>+IF('Expense Categories'!$G$4="Y",IF(G25="Y",ROUND(C25*'Expense Categories'!$G$1,2),0),0)</f>
        <v>0</v>
      </c>
      <c r="E25" s="17">
        <f>+IF('Expense Categories'!$G$4="Y",IF(G25="Y",ROUND(C25*'Expense Categories'!$G$2,2),0),0)</f>
        <v>0</v>
      </c>
      <c r="F25" s="18"/>
      <c r="G25" s="20"/>
      <c r="H25" s="63"/>
      <c r="I25" s="63"/>
      <c r="J25" s="63"/>
    </row>
    <row r="26" spans="1:10" ht="15.75" customHeight="1" x14ac:dyDescent="0.2">
      <c r="A26" s="20"/>
      <c r="B26" s="20"/>
      <c r="C26" s="17">
        <f>+IF(H26=0,IF('Expense Categories'!$G$4="Y",IF(G26="Y",ROUND(F26/'Expense Categories'!$I$1,2),F26),F26),0)</f>
        <v>0</v>
      </c>
      <c r="D26" s="17">
        <f>+IF('Expense Categories'!$G$4="Y",IF(G26="Y",ROUND(C26*'Expense Categories'!$G$1,2),0),0)</f>
        <v>0</v>
      </c>
      <c r="E26" s="17">
        <f>+IF('Expense Categories'!$G$4="Y",IF(G26="Y",ROUND(C26*'Expense Categories'!$G$2,2),0),0)</f>
        <v>0</v>
      </c>
      <c r="F26" s="18"/>
      <c r="G26" s="20"/>
      <c r="H26" s="63"/>
      <c r="I26" s="63"/>
      <c r="J26" s="63"/>
    </row>
    <row r="27" spans="1:10" ht="15.75" customHeight="1" x14ac:dyDescent="0.2">
      <c r="A27" s="20"/>
      <c r="B27" s="20"/>
      <c r="C27" s="17">
        <f>+IF(H27=0,IF('Expense Categories'!$G$4="Y",IF(G27="Y",ROUND(F27/'Expense Categories'!$I$1,2),F27),F27),0)</f>
        <v>0</v>
      </c>
      <c r="D27" s="17">
        <f>+IF('Expense Categories'!$G$4="Y",IF(G27="Y",ROUND(C27*'Expense Categories'!$G$1,2),0),0)</f>
        <v>0</v>
      </c>
      <c r="E27" s="17">
        <f>+IF('Expense Categories'!$G$4="Y",IF(G27="Y",ROUND(C27*'Expense Categories'!$G$2,2),0),0)</f>
        <v>0</v>
      </c>
      <c r="F27" s="18"/>
      <c r="G27" s="20"/>
      <c r="H27" s="63"/>
      <c r="I27" s="63"/>
      <c r="J27" s="63"/>
    </row>
    <row r="28" spans="1:10" ht="15.75" customHeight="1" x14ac:dyDescent="0.2">
      <c r="A28" s="20"/>
      <c r="B28" s="20"/>
      <c r="C28" s="17">
        <f>+IF(H28=0,IF('Expense Categories'!$G$4="Y",IF(G28="Y",ROUND(F28/'Expense Categories'!$I$1,2),F28),F28),0)</f>
        <v>0</v>
      </c>
      <c r="D28" s="17">
        <f>+IF('Expense Categories'!$G$4="Y",IF(G28="Y",ROUND(C28*'Expense Categories'!$G$1,2),0),0)</f>
        <v>0</v>
      </c>
      <c r="E28" s="17">
        <f>+IF('Expense Categories'!$G$4="Y",IF(G28="Y",ROUND(C28*'Expense Categories'!$G$2,2),0),0)</f>
        <v>0</v>
      </c>
      <c r="F28" s="18"/>
      <c r="G28" s="20"/>
      <c r="H28" s="63"/>
      <c r="I28" s="63"/>
      <c r="J28" s="63"/>
    </row>
    <row r="29" spans="1:10" ht="15.75" customHeight="1" x14ac:dyDescent="0.2">
      <c r="A29" s="20"/>
      <c r="B29" s="20"/>
      <c r="C29" s="17">
        <f>+IF(H29=0,IF('Expense Categories'!$G$4="Y",IF(G29="Y",ROUND(F29/'Expense Categories'!$I$1,2),F29),F29),0)</f>
        <v>0</v>
      </c>
      <c r="D29" s="17">
        <f>+IF('Expense Categories'!$G$4="Y",IF(G29="Y",ROUND(C29*'Expense Categories'!$G$1,2),0),0)</f>
        <v>0</v>
      </c>
      <c r="E29" s="17">
        <f>+IF('Expense Categories'!$G$4="Y",IF(G29="Y",ROUND(C29*'Expense Categories'!$G$2,2),0),0)</f>
        <v>0</v>
      </c>
      <c r="F29" s="18"/>
      <c r="G29" s="20"/>
      <c r="H29" s="63"/>
      <c r="I29" s="63"/>
      <c r="J29" s="63"/>
    </row>
    <row r="30" spans="1:10" ht="15.75" customHeight="1" x14ac:dyDescent="0.2">
      <c r="A30" s="20"/>
      <c r="B30" s="20"/>
      <c r="C30" s="17">
        <f>+IF(H30=0,IF('Expense Categories'!$G$4="Y",IF(G30="Y",ROUND(F30/'Expense Categories'!$I$1,2),F30),F30),0)</f>
        <v>0</v>
      </c>
      <c r="D30" s="17">
        <f>+IF('Expense Categories'!$G$4="Y",IF(G30="Y",ROUND(C30*'Expense Categories'!$G$1,2),0),0)</f>
        <v>0</v>
      </c>
      <c r="E30" s="17">
        <f>+IF('Expense Categories'!$G$4="Y",IF(G30="Y",ROUND(C30*'Expense Categories'!$G$2,2),0),0)</f>
        <v>0</v>
      </c>
      <c r="F30" s="18"/>
      <c r="G30" s="20"/>
      <c r="H30" s="63"/>
      <c r="I30" s="63"/>
      <c r="J30" s="63"/>
    </row>
    <row r="31" spans="1:10" ht="15.75" customHeight="1" x14ac:dyDescent="0.2">
      <c r="A31" s="20"/>
      <c r="B31" s="20"/>
      <c r="C31" s="17">
        <f>+IF(H31=0,IF('Expense Categories'!$G$4="Y",IF(G31="Y",ROUND(F31/'Expense Categories'!$I$1,2),F31),F31),0)</f>
        <v>0</v>
      </c>
      <c r="D31" s="17">
        <f>+IF('Expense Categories'!$G$4="Y",IF(G31="Y",ROUND(C31*'Expense Categories'!$G$1,2),0),0)</f>
        <v>0</v>
      </c>
      <c r="E31" s="17">
        <f>+IF('Expense Categories'!$G$4="Y",IF(G31="Y",ROUND(C31*'Expense Categories'!$G$2,2),0),0)</f>
        <v>0</v>
      </c>
      <c r="F31" s="18"/>
      <c r="G31" s="20"/>
      <c r="H31" s="63"/>
      <c r="I31" s="63"/>
      <c r="J31" s="63"/>
    </row>
    <row r="32" spans="1:10" ht="15.75" customHeight="1" x14ac:dyDescent="0.2">
      <c r="A32" s="20"/>
      <c r="B32" s="20"/>
      <c r="C32" s="17">
        <f>+IF(H32=0,IF('Expense Categories'!$G$4="Y",IF(G32="Y",ROUND(F32/'Expense Categories'!$I$1,2),F32),F32),0)</f>
        <v>0</v>
      </c>
      <c r="D32" s="17">
        <f>+IF('Expense Categories'!$G$4="Y",IF(G32="Y",ROUND(C32*'Expense Categories'!$G$1,2),0),0)</f>
        <v>0</v>
      </c>
      <c r="E32" s="17">
        <f>+IF('Expense Categories'!$G$4="Y",IF(G32="Y",ROUND(C32*'Expense Categories'!$G$2,2),0),0)</f>
        <v>0</v>
      </c>
      <c r="F32" s="18"/>
      <c r="G32" s="20"/>
      <c r="H32" s="63"/>
      <c r="I32" s="63"/>
      <c r="J32" s="63"/>
    </row>
    <row r="33" spans="1:10" ht="15.75" customHeight="1" x14ac:dyDescent="0.2">
      <c r="A33" s="20"/>
      <c r="B33" s="20"/>
      <c r="C33" s="17">
        <f>+IF(H33=0,IF('Expense Categories'!$G$4="Y",IF(G33="Y",ROUND(F33/'Expense Categories'!$I$1,2),F33),F33),0)</f>
        <v>0</v>
      </c>
      <c r="D33" s="17">
        <f>+IF('Expense Categories'!$G$4="Y",IF(G33="Y",ROUND(C33*'Expense Categories'!$G$1,2),0),0)</f>
        <v>0</v>
      </c>
      <c r="E33" s="17">
        <f>+IF('Expense Categories'!$G$4="Y",IF(G33="Y",ROUND(C33*'Expense Categories'!$G$2,2),0),0)</f>
        <v>0</v>
      </c>
      <c r="F33" s="18"/>
      <c r="G33" s="20"/>
      <c r="H33" s="63"/>
      <c r="I33" s="63"/>
      <c r="J33" s="63"/>
    </row>
    <row r="34" spans="1:10" ht="15.75" customHeight="1" x14ac:dyDescent="0.2">
      <c r="A34" s="20"/>
      <c r="B34" s="20"/>
      <c r="C34" s="17">
        <f>+IF(H34=0,IF('Expense Categories'!$G$4="Y",IF(G34="Y",ROUND(F34/'Expense Categories'!$I$1,2),F34),F34),0)</f>
        <v>0</v>
      </c>
      <c r="D34" s="17">
        <f>+IF('Expense Categories'!$G$4="Y",IF(G34="Y",ROUND(C34*'Expense Categories'!$G$1,2),0),0)</f>
        <v>0</v>
      </c>
      <c r="E34" s="17">
        <f>+IF('Expense Categories'!$G$4="Y",IF(G34="Y",ROUND(C34*'Expense Categories'!$G$2,2),0),0)</f>
        <v>0</v>
      </c>
      <c r="F34" s="18"/>
      <c r="G34" s="20"/>
      <c r="H34" s="63"/>
      <c r="I34" s="63"/>
      <c r="J34" s="63"/>
    </row>
    <row r="35" spans="1:10" ht="15.75" customHeight="1" x14ac:dyDescent="0.2">
      <c r="A35" s="20"/>
      <c r="B35" s="20"/>
      <c r="C35" s="17">
        <f>+IF(H35=0,IF('Expense Categories'!$G$4="Y",IF(G35="Y",ROUND(F35/'Expense Categories'!$I$1,2),F35),F35),0)</f>
        <v>0</v>
      </c>
      <c r="D35" s="17">
        <f>+IF('Expense Categories'!$G$4="Y",IF(G35="Y",ROUND(C35*'Expense Categories'!$G$1,2),0),0)</f>
        <v>0</v>
      </c>
      <c r="E35" s="17">
        <f>+IF('Expense Categories'!$G$4="Y",IF(G35="Y",ROUND(C35*'Expense Categories'!$G$2,2),0),0)</f>
        <v>0</v>
      </c>
      <c r="F35" s="18"/>
      <c r="G35" s="20"/>
      <c r="H35" s="63"/>
      <c r="I35" s="63"/>
      <c r="J35" s="63"/>
    </row>
    <row r="36" spans="1:10" ht="15.75" customHeight="1" x14ac:dyDescent="0.2">
      <c r="A36" s="20"/>
      <c r="B36" s="20"/>
      <c r="C36" s="17">
        <f>+IF(H36=0,IF('Expense Categories'!$G$4="Y",IF(G36="Y",ROUND(F36/'Expense Categories'!$I$1,2),F36),F36),0)</f>
        <v>0</v>
      </c>
      <c r="D36" s="17">
        <f>+IF('Expense Categories'!$G$4="Y",IF(G36="Y",ROUND(C36*'Expense Categories'!$G$1,2),0),0)</f>
        <v>0</v>
      </c>
      <c r="E36" s="17">
        <f>+IF('Expense Categories'!$G$4="Y",IF(G36="Y",ROUND(C36*'Expense Categories'!$G$2,2),0),0)</f>
        <v>0</v>
      </c>
      <c r="F36" s="18"/>
      <c r="G36" s="20"/>
      <c r="H36" s="63"/>
      <c r="I36" s="63"/>
      <c r="J36" s="63"/>
    </row>
    <row r="37" spans="1:10" ht="15.75" customHeight="1" x14ac:dyDescent="0.2">
      <c r="A37" s="20"/>
      <c r="B37" s="20"/>
      <c r="C37" s="17">
        <f>+IF(H37=0,IF('Expense Categories'!$G$4="Y",IF(G37="Y",ROUND(F37/'Expense Categories'!$I$1,2),F37),F37),0)</f>
        <v>0</v>
      </c>
      <c r="D37" s="17">
        <f>+IF('Expense Categories'!$G$4="Y",IF(G37="Y",ROUND(C37*'Expense Categories'!$G$1,2),0),0)</f>
        <v>0</v>
      </c>
      <c r="E37" s="17">
        <f>+IF('Expense Categories'!$G$4="Y",IF(G37="Y",ROUND(C37*'Expense Categories'!$G$2,2),0),0)</f>
        <v>0</v>
      </c>
      <c r="F37" s="18"/>
      <c r="G37" s="20"/>
      <c r="H37" s="63"/>
      <c r="I37" s="63"/>
      <c r="J37" s="63"/>
    </row>
    <row r="38" spans="1:10" ht="15.75" customHeight="1" x14ac:dyDescent="0.2">
      <c r="A38" s="20"/>
      <c r="B38" s="20"/>
      <c r="C38" s="17">
        <f>+IF(H38=0,IF('Expense Categories'!$G$4="Y",IF(G38="Y",ROUND(F38/'Expense Categories'!$I$1,2),F38),F38),0)</f>
        <v>0</v>
      </c>
      <c r="D38" s="17">
        <f>+IF('Expense Categories'!$G$4="Y",IF(G38="Y",ROUND(C38*'Expense Categories'!$G$1,2),0),0)</f>
        <v>0</v>
      </c>
      <c r="E38" s="17">
        <f>+IF('Expense Categories'!$G$4="Y",IF(G38="Y",ROUND(C38*'Expense Categories'!$G$2,2),0),0)</f>
        <v>0</v>
      </c>
      <c r="F38" s="18"/>
      <c r="G38" s="20"/>
      <c r="H38" s="63"/>
      <c r="I38" s="63"/>
      <c r="J38" s="63"/>
    </row>
    <row r="39" spans="1:10" ht="15.75" customHeight="1" x14ac:dyDescent="0.2">
      <c r="A39" s="20"/>
      <c r="B39" s="20"/>
      <c r="C39" s="17">
        <f>+IF(H39=0,IF('Expense Categories'!$G$4="Y",IF(G39="Y",ROUND(F39/'Expense Categories'!$I$1,2),F39),F39),0)</f>
        <v>0</v>
      </c>
      <c r="D39" s="17">
        <f>+IF('Expense Categories'!$G$4="Y",IF(G39="Y",ROUND(C39*'Expense Categories'!$G$1,2),0),0)</f>
        <v>0</v>
      </c>
      <c r="E39" s="17">
        <f>+IF('Expense Categories'!$G$4="Y",IF(G39="Y",ROUND(C39*'Expense Categories'!$G$2,2),0),0)</f>
        <v>0</v>
      </c>
      <c r="F39" s="18"/>
      <c r="G39" s="20"/>
      <c r="H39" s="63"/>
      <c r="I39" s="63"/>
      <c r="J39" s="63"/>
    </row>
    <row r="40" spans="1:10" ht="15.75" customHeight="1" x14ac:dyDescent="0.2">
      <c r="A40" s="20"/>
      <c r="B40" s="20"/>
      <c r="C40" s="17">
        <f>+IF(H40=0,IF('Expense Categories'!$G$4="Y",IF(G40="Y",ROUND(F40/'Expense Categories'!$I$1,2),F40),F40),0)</f>
        <v>0</v>
      </c>
      <c r="D40" s="17">
        <f>+IF('Expense Categories'!$G$4="Y",IF(G40="Y",ROUND(C40*'Expense Categories'!$G$1,2),0),0)</f>
        <v>0</v>
      </c>
      <c r="E40" s="17">
        <f>+IF('Expense Categories'!$G$4="Y",IF(G40="Y",ROUND(C40*'Expense Categories'!$G$2,2),0),0)</f>
        <v>0</v>
      </c>
      <c r="F40" s="18"/>
      <c r="G40" s="20"/>
      <c r="H40" s="63"/>
      <c r="I40" s="63"/>
      <c r="J40" s="63"/>
    </row>
    <row r="41" spans="1:10" ht="15.75" customHeight="1" x14ac:dyDescent="0.2">
      <c r="A41" s="20"/>
      <c r="B41" s="20"/>
      <c r="C41" s="17">
        <f>+IF(H41=0,IF('Expense Categories'!$G$4="Y",IF(G41="Y",ROUND(F41/'Expense Categories'!$I$1,2),F41),F41),0)</f>
        <v>0</v>
      </c>
      <c r="D41" s="17">
        <f>+IF('Expense Categories'!$G$4="Y",IF(G41="Y",ROUND(C41*'Expense Categories'!$G$1,2),0),0)</f>
        <v>0</v>
      </c>
      <c r="E41" s="17">
        <f>+IF('Expense Categories'!$G$4="Y",IF(G41="Y",ROUND(C41*'Expense Categories'!$G$2,2),0),0)</f>
        <v>0</v>
      </c>
      <c r="F41" s="18"/>
      <c r="G41" s="20"/>
      <c r="H41" s="63"/>
      <c r="I41" s="63"/>
      <c r="J41" s="63"/>
    </row>
    <row r="42" spans="1:10" ht="15.75" customHeight="1" x14ac:dyDescent="0.2">
      <c r="A42" s="20"/>
      <c r="B42" s="20"/>
      <c r="C42" s="17">
        <f>+IF(H42=0,IF('Expense Categories'!$G$4="Y",IF(G42="Y",ROUND(F42/'Expense Categories'!$I$1,2),F42),F42),0)</f>
        <v>0</v>
      </c>
      <c r="D42" s="17">
        <f>+IF('Expense Categories'!$G$4="Y",IF(G42="Y",ROUND(C42*'Expense Categories'!$G$1,2),0),0)</f>
        <v>0</v>
      </c>
      <c r="E42" s="17">
        <f>+IF('Expense Categories'!$G$4="Y",IF(G42="Y",ROUND(C42*'Expense Categories'!$G$2,2),0),0)</f>
        <v>0</v>
      </c>
      <c r="F42" s="18"/>
      <c r="G42" s="20"/>
      <c r="H42" s="63"/>
      <c r="I42" s="63"/>
      <c r="J42" s="63"/>
    </row>
    <row r="43" spans="1:10" ht="15.75" customHeight="1" x14ac:dyDescent="0.2">
      <c r="A43" s="20"/>
      <c r="B43" s="20"/>
      <c r="C43" s="17">
        <f>+IF(H43=0,IF('Expense Categories'!$G$4="Y",IF(G43="Y",ROUND(F43/'Expense Categories'!$I$1,2),F43),F43),0)</f>
        <v>0</v>
      </c>
      <c r="D43" s="17">
        <f>+IF('Expense Categories'!$G$4="Y",IF(G43="Y",ROUND(C43*'Expense Categories'!$G$1,2),0),0)</f>
        <v>0</v>
      </c>
      <c r="E43" s="17">
        <f>+IF('Expense Categories'!$G$4="Y",IF(G43="Y",ROUND(C43*'Expense Categories'!$G$2,2),0),0)</f>
        <v>0</v>
      </c>
      <c r="F43" s="18"/>
      <c r="G43" s="20"/>
      <c r="H43" s="63"/>
      <c r="I43" s="63"/>
      <c r="J43" s="63"/>
    </row>
    <row r="44" spans="1:10" ht="15.75" customHeight="1" x14ac:dyDescent="0.2">
      <c r="A44" s="20"/>
      <c r="B44" s="20"/>
      <c r="C44" s="17">
        <f>+IF(H44=0,IF('Expense Categories'!$G$4="Y",IF(G44="Y",ROUND(F44/'Expense Categories'!$I$1,2),F44),F44),0)</f>
        <v>0</v>
      </c>
      <c r="D44" s="17">
        <f>+IF('Expense Categories'!$G$4="Y",IF(G44="Y",ROUND(C44*'Expense Categories'!$G$1,2),0),0)</f>
        <v>0</v>
      </c>
      <c r="E44" s="17">
        <f>+IF('Expense Categories'!$G$4="Y",IF(G44="Y",ROUND(C44*'Expense Categories'!$G$2,2),0),0)</f>
        <v>0</v>
      </c>
      <c r="F44" s="18"/>
      <c r="G44" s="20"/>
      <c r="H44" s="63"/>
      <c r="I44" s="63"/>
      <c r="J44" s="63"/>
    </row>
    <row r="45" spans="1:10" ht="15.75" customHeight="1" x14ac:dyDescent="0.2">
      <c r="A45" s="20"/>
      <c r="B45" s="20"/>
      <c r="C45" s="17">
        <f>+IF(H45=0,IF('Expense Categories'!$G$4="Y",IF(G45="Y",ROUND(F45/'Expense Categories'!$I$1,2),F45),F45),0)</f>
        <v>0</v>
      </c>
      <c r="D45" s="17">
        <f>+IF('Expense Categories'!$G$4="Y",IF(G45="Y",ROUND(C45*'Expense Categories'!$G$1,2),0),0)</f>
        <v>0</v>
      </c>
      <c r="E45" s="17">
        <f>+IF('Expense Categories'!$G$4="Y",IF(G45="Y",ROUND(C45*'Expense Categories'!$G$2,2),0),0)</f>
        <v>0</v>
      </c>
      <c r="F45" s="18"/>
      <c r="G45" s="20"/>
      <c r="H45" s="63"/>
      <c r="I45" s="63"/>
      <c r="J45" s="63"/>
    </row>
    <row r="46" spans="1:10" ht="15.75" customHeight="1" x14ac:dyDescent="0.2">
      <c r="A46" s="20"/>
      <c r="B46" s="20"/>
      <c r="C46" s="17">
        <f>+IF(H46=0,IF('Expense Categories'!$G$4="Y",IF(G46="Y",ROUND(F46/'Expense Categories'!$I$1,2),F46),F46),0)</f>
        <v>0</v>
      </c>
      <c r="D46" s="17">
        <f>+IF('Expense Categories'!$G$4="Y",IF(G46="Y",ROUND(C46*'Expense Categories'!$G$1,2),0),0)</f>
        <v>0</v>
      </c>
      <c r="E46" s="17">
        <f>+IF('Expense Categories'!$G$4="Y",IF(G46="Y",ROUND(C46*'Expense Categories'!$G$2,2),0),0)</f>
        <v>0</v>
      </c>
      <c r="F46" s="18"/>
      <c r="G46" s="20"/>
      <c r="H46" s="63"/>
      <c r="I46" s="63"/>
      <c r="J46" s="63"/>
    </row>
    <row r="47" spans="1:10" ht="15.75" customHeight="1" x14ac:dyDescent="0.2">
      <c r="A47" s="20"/>
      <c r="B47" s="20"/>
      <c r="C47" s="17">
        <f>+IF(H47=0,IF('Expense Categories'!$G$4="Y",IF(G47="Y",ROUND(F47/'Expense Categories'!$I$1,2),F47),F47),0)</f>
        <v>0</v>
      </c>
      <c r="D47" s="17">
        <f>+IF('Expense Categories'!$G$4="Y",IF(G47="Y",ROUND(C47*'Expense Categories'!$G$1,2),0),0)</f>
        <v>0</v>
      </c>
      <c r="E47" s="17">
        <f>+IF('Expense Categories'!$G$4="Y",IF(G47="Y",ROUND(C47*'Expense Categories'!$G$2,2),0),0)</f>
        <v>0</v>
      </c>
      <c r="F47" s="18"/>
      <c r="G47" s="20"/>
      <c r="H47" s="63"/>
      <c r="I47" s="63"/>
      <c r="J47" s="63"/>
    </row>
    <row r="48" spans="1:10" ht="15.75" customHeight="1" x14ac:dyDescent="0.2">
      <c r="A48" s="20"/>
      <c r="B48" s="20"/>
      <c r="C48" s="17">
        <f>+IF(H48=0,IF('Expense Categories'!$G$4="Y",IF(G48="Y",ROUND(F48/'Expense Categories'!$I$1,2),F48),F48),0)</f>
        <v>0</v>
      </c>
      <c r="D48" s="17">
        <f>+IF('Expense Categories'!$G$4="Y",IF(G48="Y",ROUND(C48*'Expense Categories'!$G$1,2),0),0)</f>
        <v>0</v>
      </c>
      <c r="E48" s="17">
        <f>+IF('Expense Categories'!$G$4="Y",IF(G48="Y",ROUND(C48*'Expense Categories'!$G$2,2),0),0)</f>
        <v>0</v>
      </c>
      <c r="F48" s="18"/>
      <c r="G48" s="20"/>
      <c r="H48" s="63"/>
      <c r="I48" s="63"/>
      <c r="J48" s="63"/>
    </row>
    <row r="49" spans="1:10" ht="15.75" customHeight="1" x14ac:dyDescent="0.2">
      <c r="A49" s="20"/>
      <c r="B49" s="20"/>
      <c r="C49" s="17">
        <f>+IF(H49=0,IF('Expense Categories'!$G$4="Y",IF(G49="Y",ROUND(F49/'Expense Categories'!$I$1,2),F49),F49),0)</f>
        <v>0</v>
      </c>
      <c r="D49" s="17">
        <f>+IF('Expense Categories'!$G$4="Y",IF(G49="Y",ROUND(C49*'Expense Categories'!$G$1,2),0),0)</f>
        <v>0</v>
      </c>
      <c r="E49" s="17">
        <f>+IF('Expense Categories'!$G$4="Y",IF(G49="Y",ROUND(C49*'Expense Categories'!$G$2,2),0),0)</f>
        <v>0</v>
      </c>
      <c r="F49" s="18"/>
      <c r="G49" s="20"/>
      <c r="H49" s="63"/>
      <c r="I49" s="63"/>
      <c r="J49" s="63"/>
    </row>
    <row r="50" spans="1:10" ht="15.75" customHeight="1" x14ac:dyDescent="0.2">
      <c r="A50" s="20"/>
      <c r="B50" s="20"/>
      <c r="C50" s="17">
        <f>+IF(H50=0,IF('Expense Categories'!$G$4="Y",IF(G50="Y",ROUND(F50/'Expense Categories'!$I$1,2),F50),F50),0)</f>
        <v>0</v>
      </c>
      <c r="D50" s="17">
        <f>+IF('Expense Categories'!$G$4="Y",IF(G50="Y",ROUND(C50*'Expense Categories'!$G$1,2),0),0)</f>
        <v>0</v>
      </c>
      <c r="E50" s="17">
        <f>+IF('Expense Categories'!$G$4="Y",IF(G50="Y",ROUND(C50*'Expense Categories'!$G$2,2),0),0)</f>
        <v>0</v>
      </c>
      <c r="F50" s="18"/>
      <c r="G50" s="20"/>
      <c r="H50" s="63"/>
      <c r="I50" s="63"/>
      <c r="J50" s="63"/>
    </row>
    <row r="51" spans="1:10" ht="15.75" customHeight="1" x14ac:dyDescent="0.2">
      <c r="A51" s="20"/>
      <c r="B51" s="20"/>
      <c r="C51" s="17">
        <f>+IF(H51=0,IF('Expense Categories'!$G$4="Y",IF(G51="Y",ROUND(F51/'Expense Categories'!$I$1,2),F51),F51),0)</f>
        <v>0</v>
      </c>
      <c r="D51" s="17">
        <f>+IF('Expense Categories'!$G$4="Y",IF(G51="Y",ROUND(C51*'Expense Categories'!$G$1,2),0),0)</f>
        <v>0</v>
      </c>
      <c r="E51" s="17">
        <f>+IF('Expense Categories'!$G$4="Y",IF(G51="Y",ROUND(C51*'Expense Categories'!$G$2,2),0),0)</f>
        <v>0</v>
      </c>
      <c r="F51" s="18"/>
      <c r="G51" s="20"/>
      <c r="H51" s="63"/>
      <c r="I51" s="63"/>
      <c r="J51" s="63"/>
    </row>
    <row r="52" spans="1:10" ht="15.75" customHeight="1" x14ac:dyDescent="0.2">
      <c r="A52" s="20"/>
      <c r="B52" s="20"/>
      <c r="C52" s="17">
        <f>+IF(H52=0,IF('Expense Categories'!$G$4="Y",IF(G52="Y",ROUND(F52/'Expense Categories'!$I$1,2),F52),F52),0)</f>
        <v>0</v>
      </c>
      <c r="D52" s="17">
        <f>+IF('Expense Categories'!$G$4="Y",IF(G52="Y",ROUND(C52*'Expense Categories'!$G$1,2),0),0)</f>
        <v>0</v>
      </c>
      <c r="E52" s="17">
        <f>+IF('Expense Categories'!$G$4="Y",IF(G52="Y",ROUND(C52*'Expense Categories'!$G$2,2),0),0)</f>
        <v>0</v>
      </c>
      <c r="F52" s="18"/>
      <c r="G52" s="20"/>
      <c r="H52" s="63"/>
      <c r="I52" s="63"/>
      <c r="J52" s="63"/>
    </row>
    <row r="53" spans="1:10" ht="15.75" customHeight="1" x14ac:dyDescent="0.2">
      <c r="A53" s="20"/>
      <c r="B53" s="20"/>
      <c r="C53" s="17">
        <f>+IF(H53=0,IF('Expense Categories'!$G$4="Y",IF(G53="Y",ROUND(F53/'Expense Categories'!$I$1,2),F53),F53),0)</f>
        <v>0</v>
      </c>
      <c r="D53" s="17">
        <f>+IF('Expense Categories'!$G$4="Y",IF(G53="Y",ROUND(C53*'Expense Categories'!$G$1,2),0),0)</f>
        <v>0</v>
      </c>
      <c r="E53" s="17">
        <f>+IF('Expense Categories'!$G$4="Y",IF(G53="Y",ROUND(C53*'Expense Categories'!$G$2,2),0),0)</f>
        <v>0</v>
      </c>
      <c r="F53" s="18"/>
      <c r="G53" s="20"/>
      <c r="H53" s="63"/>
      <c r="I53" s="63"/>
      <c r="J53" s="63"/>
    </row>
    <row r="54" spans="1:10" ht="15.75" customHeight="1" x14ac:dyDescent="0.2">
      <c r="A54" s="20"/>
      <c r="B54" s="20"/>
      <c r="C54" s="17">
        <f>+IF(H54=0,IF('Expense Categories'!$G$4="Y",IF(G54="Y",ROUND(F54/'Expense Categories'!$I$1,2),F54),F54),0)</f>
        <v>0</v>
      </c>
      <c r="D54" s="17">
        <f>+IF('Expense Categories'!$G$4="Y",IF(G54="Y",ROUND(C54*'Expense Categories'!$G$1,2),0),0)</f>
        <v>0</v>
      </c>
      <c r="E54" s="17">
        <f>+IF('Expense Categories'!$G$4="Y",IF(G54="Y",ROUND(C54*'Expense Categories'!$G$2,2),0),0)</f>
        <v>0</v>
      </c>
      <c r="F54" s="18"/>
      <c r="G54" s="20"/>
      <c r="H54" s="63"/>
      <c r="I54" s="63"/>
      <c r="J54" s="63"/>
    </row>
    <row r="55" spans="1:10" ht="15.75" customHeight="1" x14ac:dyDescent="0.2">
      <c r="A55" s="20"/>
      <c r="B55" s="20"/>
      <c r="C55" s="17">
        <f>+IF(H55=0,IF('Expense Categories'!$G$4="Y",IF(G55="Y",ROUND(F55/'Expense Categories'!$I$1,2),F55),F55),0)</f>
        <v>0</v>
      </c>
      <c r="D55" s="17">
        <f>+IF('Expense Categories'!$G$4="Y",IF(G55="Y",ROUND(C55*'Expense Categories'!$G$1,2),0),0)</f>
        <v>0</v>
      </c>
      <c r="E55" s="17">
        <f>+IF('Expense Categories'!$G$4="Y",IF(G55="Y",ROUND(C55*'Expense Categories'!$G$2,2),0),0)</f>
        <v>0</v>
      </c>
      <c r="F55" s="18"/>
      <c r="G55" s="20"/>
      <c r="H55" s="63"/>
      <c r="I55" s="63"/>
      <c r="J55" s="63"/>
    </row>
    <row r="56" spans="1:10" ht="15.75" customHeight="1" x14ac:dyDescent="0.2">
      <c r="A56" s="20"/>
      <c r="B56" s="20"/>
      <c r="C56" s="17">
        <f>+IF(H56=0,IF('Expense Categories'!$G$4="Y",IF(G56="Y",ROUND(F56/'Expense Categories'!$I$1,2),F56),F56),0)</f>
        <v>0</v>
      </c>
      <c r="D56" s="17">
        <f>+IF('Expense Categories'!$G$4="Y",IF(G56="Y",ROUND(C56*'Expense Categories'!$G$1,2),0),0)</f>
        <v>0</v>
      </c>
      <c r="E56" s="17">
        <f>+IF('Expense Categories'!$G$4="Y",IF(G56="Y",ROUND(C56*'Expense Categories'!$G$2,2),0),0)</f>
        <v>0</v>
      </c>
      <c r="F56" s="18"/>
      <c r="G56" s="20"/>
      <c r="H56" s="63"/>
      <c r="I56" s="63"/>
      <c r="J56" s="63"/>
    </row>
    <row r="57" spans="1:10" ht="15.75" customHeight="1" x14ac:dyDescent="0.2">
      <c r="A57" s="20"/>
      <c r="B57" s="20"/>
      <c r="C57" s="17">
        <f>+IF(H57=0,IF('Expense Categories'!$G$4="Y",IF(G57="Y",ROUND(F57/'Expense Categories'!$I$1,2),F57),F57),0)</f>
        <v>0</v>
      </c>
      <c r="D57" s="17">
        <f>+IF('Expense Categories'!$G$4="Y",IF(G57="Y",ROUND(C57*'Expense Categories'!$G$1,2),0),0)</f>
        <v>0</v>
      </c>
      <c r="E57" s="17">
        <f>+IF('Expense Categories'!$G$4="Y",IF(G57="Y",ROUND(C57*'Expense Categories'!$G$2,2),0),0)</f>
        <v>0</v>
      </c>
      <c r="F57" s="18"/>
      <c r="G57" s="20"/>
      <c r="H57" s="63"/>
      <c r="I57" s="63"/>
      <c r="J57" s="63"/>
    </row>
    <row r="58" spans="1:10" ht="15.75" customHeight="1" x14ac:dyDescent="0.2">
      <c r="A58" s="20"/>
      <c r="B58" s="20"/>
      <c r="C58" s="17">
        <f>+IF(H58=0,IF('Expense Categories'!$G$4="Y",IF(G58="Y",ROUND(F58/'Expense Categories'!$I$1,2),F58),F58),0)</f>
        <v>0</v>
      </c>
      <c r="D58" s="17">
        <f>+IF('Expense Categories'!$G$4="Y",IF(G58="Y",ROUND(C58*'Expense Categories'!$G$1,2),0),0)</f>
        <v>0</v>
      </c>
      <c r="E58" s="17">
        <f>+IF('Expense Categories'!$G$4="Y",IF(G58="Y",ROUND(C58*'Expense Categories'!$G$2,2),0),0)</f>
        <v>0</v>
      </c>
      <c r="F58" s="18"/>
      <c r="G58" s="20"/>
      <c r="H58" s="63"/>
      <c r="I58" s="63"/>
      <c r="J58" s="63"/>
    </row>
    <row r="59" spans="1:10" ht="15.75" customHeight="1" x14ac:dyDescent="0.2">
      <c r="A59" s="20"/>
      <c r="B59" s="20"/>
      <c r="C59" s="17">
        <f>+IF(H59=0,IF('Expense Categories'!$G$4="Y",IF(G59="Y",ROUND(F59/'Expense Categories'!$I$1,2),F59),F59),0)</f>
        <v>0</v>
      </c>
      <c r="D59" s="17">
        <f>+IF('Expense Categories'!$G$4="Y",IF(G59="Y",ROUND(C59*'Expense Categories'!$G$1,2),0),0)</f>
        <v>0</v>
      </c>
      <c r="E59" s="17">
        <f>+IF('Expense Categories'!$G$4="Y",IF(G59="Y",ROUND(C59*'Expense Categories'!$G$2,2),0),0)</f>
        <v>0</v>
      </c>
      <c r="F59" s="18"/>
      <c r="G59" s="20"/>
      <c r="H59" s="63"/>
      <c r="I59" s="63"/>
      <c r="J59" s="63"/>
    </row>
    <row r="60" spans="1:10" ht="15.75" customHeight="1" x14ac:dyDescent="0.2">
      <c r="A60" s="20"/>
      <c r="B60" s="20"/>
      <c r="C60" s="17">
        <f>+IF(H60=0,IF('Expense Categories'!$G$4="Y",IF(G60="Y",ROUND(F60/'Expense Categories'!$I$1,2),F60),F60),0)</f>
        <v>0</v>
      </c>
      <c r="D60" s="17">
        <f>+IF('Expense Categories'!$G$4="Y",IF(G60="Y",ROUND(C60*'Expense Categories'!$G$1,2),0),0)</f>
        <v>0</v>
      </c>
      <c r="E60" s="17">
        <f>+IF('Expense Categories'!$G$4="Y",IF(G60="Y",ROUND(C60*'Expense Categories'!$G$2,2),0),0)</f>
        <v>0</v>
      </c>
      <c r="F60" s="18"/>
      <c r="G60" s="20"/>
      <c r="H60" s="63"/>
      <c r="I60" s="63"/>
      <c r="J60" s="63"/>
    </row>
    <row r="61" spans="1:10" ht="15.75" customHeight="1" x14ac:dyDescent="0.2">
      <c r="A61" s="20"/>
      <c r="B61" s="20"/>
      <c r="C61" s="17">
        <f>+IF(H61=0,IF('Expense Categories'!$G$4="Y",IF(G61="Y",ROUND(F61/'Expense Categories'!$I$1,2),F61),F61),0)</f>
        <v>0</v>
      </c>
      <c r="D61" s="17">
        <f>+IF('Expense Categories'!$G$4="Y",IF(G61="Y",ROUND(C61*'Expense Categories'!$G$1,2),0),0)</f>
        <v>0</v>
      </c>
      <c r="E61" s="17">
        <f>+IF('Expense Categories'!$G$4="Y",IF(G61="Y",ROUND(C61*'Expense Categories'!$G$2,2),0),0)</f>
        <v>0</v>
      </c>
      <c r="F61" s="18"/>
      <c r="G61" s="20"/>
      <c r="H61" s="63"/>
      <c r="I61" s="63"/>
      <c r="J61" s="63"/>
    </row>
    <row r="62" spans="1:10" ht="15.75" customHeight="1" x14ac:dyDescent="0.2">
      <c r="A62" s="20"/>
      <c r="B62" s="20"/>
      <c r="C62" s="17">
        <f>+IF(H62=0,IF('Expense Categories'!$G$4="Y",IF(G62="Y",ROUND(F62/'Expense Categories'!$I$1,2),F62),F62),0)</f>
        <v>0</v>
      </c>
      <c r="D62" s="17">
        <f>+IF('Expense Categories'!$G$4="Y",IF(G62="Y",ROUND(C62*'Expense Categories'!$G$1,2),0),0)</f>
        <v>0</v>
      </c>
      <c r="E62" s="17">
        <f>+IF('Expense Categories'!$G$4="Y",IF(G62="Y",ROUND(C62*'Expense Categories'!$G$2,2),0),0)</f>
        <v>0</v>
      </c>
      <c r="F62" s="18"/>
      <c r="G62" s="20"/>
      <c r="H62" s="63"/>
      <c r="I62" s="63"/>
      <c r="J62" s="63"/>
    </row>
    <row r="63" spans="1:10" ht="15.75" customHeight="1" x14ac:dyDescent="0.2">
      <c r="A63" s="20"/>
      <c r="B63" s="20"/>
      <c r="C63" s="17">
        <f>+IF(H63=0,IF('Expense Categories'!$G$4="Y",IF(G63="Y",ROUND(F63/'Expense Categories'!$I$1,2),F63),F63),0)</f>
        <v>0</v>
      </c>
      <c r="D63" s="17">
        <f>+IF('Expense Categories'!$G$4="Y",IF(G63="Y",ROUND(C63*'Expense Categories'!$G$1,2),0),0)</f>
        <v>0</v>
      </c>
      <c r="E63" s="17">
        <f>+IF('Expense Categories'!$G$4="Y",IF(G63="Y",ROUND(C63*'Expense Categories'!$G$2,2),0),0)</f>
        <v>0</v>
      </c>
      <c r="F63" s="18"/>
      <c r="G63" s="20"/>
      <c r="H63" s="63"/>
      <c r="I63" s="63"/>
      <c r="J63" s="63"/>
    </row>
    <row r="64" spans="1:10" ht="15.75" customHeight="1" x14ac:dyDescent="0.2">
      <c r="A64" s="20"/>
      <c r="B64" s="20"/>
      <c r="C64" s="17">
        <f>+IF(H64=0,IF('Expense Categories'!$G$4="Y",IF(G64="Y",ROUND(F64/'Expense Categories'!$I$1,2),F64),F64),0)</f>
        <v>0</v>
      </c>
      <c r="D64" s="17">
        <f>+IF('Expense Categories'!$G$4="Y",IF(G64="Y",ROUND(C64*'Expense Categories'!$G$1,2),0),0)</f>
        <v>0</v>
      </c>
      <c r="E64" s="17">
        <f>+IF('Expense Categories'!$G$4="Y",IF(G64="Y",ROUND(C64*'Expense Categories'!$G$2,2),0),0)</f>
        <v>0</v>
      </c>
      <c r="F64" s="18"/>
      <c r="G64" s="20"/>
      <c r="H64" s="63"/>
      <c r="I64" s="63"/>
      <c r="J64" s="63"/>
    </row>
    <row r="65" spans="1:10" ht="15.75" customHeight="1" x14ac:dyDescent="0.2">
      <c r="A65" s="20"/>
      <c r="B65" s="20"/>
      <c r="C65" s="17">
        <f>+IF(H65=0,IF('Expense Categories'!$G$4="Y",IF(G65="Y",ROUND(F65/'Expense Categories'!$I$1,2),F65),F65),0)</f>
        <v>0</v>
      </c>
      <c r="D65" s="17">
        <f>+IF('Expense Categories'!$G$4="Y",IF(G65="Y",ROUND(C65*'Expense Categories'!$G$1,2),0),0)</f>
        <v>0</v>
      </c>
      <c r="E65" s="17">
        <f>+IF('Expense Categories'!$G$4="Y",IF(G65="Y",ROUND(C65*'Expense Categories'!$G$2,2),0),0)</f>
        <v>0</v>
      </c>
      <c r="F65" s="18"/>
      <c r="G65" s="20"/>
      <c r="H65" s="63"/>
      <c r="I65" s="63"/>
      <c r="J65" s="63"/>
    </row>
    <row r="66" spans="1:10" ht="15.75" customHeight="1" x14ac:dyDescent="0.2">
      <c r="A66" s="20"/>
      <c r="B66" s="20"/>
      <c r="C66" s="17">
        <f>+IF(H66=0,IF('Expense Categories'!$G$4="Y",IF(G66="Y",ROUND(F66/'Expense Categories'!$I$1,2),F66),F66),0)</f>
        <v>0</v>
      </c>
      <c r="D66" s="17">
        <f>+IF('Expense Categories'!$G$4="Y",IF(G66="Y",ROUND(C66*'Expense Categories'!$G$1,2),0),0)</f>
        <v>0</v>
      </c>
      <c r="E66" s="17">
        <f>+IF('Expense Categories'!$G$4="Y",IF(G66="Y",ROUND(C66*'Expense Categories'!$G$2,2),0),0)</f>
        <v>0</v>
      </c>
      <c r="F66" s="18"/>
      <c r="G66" s="20"/>
      <c r="H66" s="63"/>
      <c r="I66" s="63"/>
      <c r="J66" s="63"/>
    </row>
    <row r="67" spans="1:10" ht="15.75" customHeight="1" x14ac:dyDescent="0.2">
      <c r="A67" s="20"/>
      <c r="B67" s="20"/>
      <c r="C67" s="17">
        <f>+IF(H67=0,IF('Expense Categories'!$G$4="Y",IF(G67="Y",ROUND(F67/'Expense Categories'!$I$1,2),F67),F67),0)</f>
        <v>0</v>
      </c>
      <c r="D67" s="17">
        <f>+IF('Expense Categories'!$G$4="Y",IF(G67="Y",ROUND(C67*'Expense Categories'!$G$1,2),0),0)</f>
        <v>0</v>
      </c>
      <c r="E67" s="17">
        <f>+IF('Expense Categories'!$G$4="Y",IF(G67="Y",ROUND(C67*'Expense Categories'!$G$2,2),0),0)</f>
        <v>0</v>
      </c>
      <c r="F67" s="18"/>
      <c r="G67" s="20"/>
      <c r="H67" s="63"/>
      <c r="I67" s="63"/>
      <c r="J67" s="63"/>
    </row>
    <row r="68" spans="1:10" ht="15.75" customHeight="1" x14ac:dyDescent="0.2">
      <c r="A68" s="20"/>
      <c r="B68" s="20"/>
      <c r="C68" s="17">
        <f>+IF(H68=0,IF('Expense Categories'!$G$4="Y",IF(G68="Y",ROUND(F68/'Expense Categories'!$I$1,2),F68),F68),0)</f>
        <v>0</v>
      </c>
      <c r="D68" s="17">
        <f>+IF('Expense Categories'!$G$4="Y",IF(G68="Y",ROUND(C68*'Expense Categories'!$G$1,2),0),0)</f>
        <v>0</v>
      </c>
      <c r="E68" s="17">
        <f>+IF('Expense Categories'!$G$4="Y",IF(G68="Y",ROUND(C68*'Expense Categories'!$G$2,2),0),0)</f>
        <v>0</v>
      </c>
      <c r="F68" s="18"/>
      <c r="G68" s="20"/>
      <c r="H68" s="63"/>
      <c r="I68" s="63"/>
      <c r="J68" s="63"/>
    </row>
    <row r="69" spans="1:10" ht="15.75" customHeight="1" x14ac:dyDescent="0.2">
      <c r="A69" s="20"/>
      <c r="B69" s="20"/>
      <c r="C69" s="17">
        <f>+IF(H69=0,IF('Expense Categories'!$G$4="Y",IF(G69="Y",ROUND(F69/'Expense Categories'!$I$1,2),F69),F69),0)</f>
        <v>0</v>
      </c>
      <c r="D69" s="17">
        <f>+IF('Expense Categories'!$G$4="Y",IF(G69="Y",ROUND(C69*'Expense Categories'!$G$1,2),0),0)</f>
        <v>0</v>
      </c>
      <c r="E69" s="17">
        <f>+IF('Expense Categories'!$G$4="Y",IF(G69="Y",ROUND(C69*'Expense Categories'!$G$2,2),0),0)</f>
        <v>0</v>
      </c>
      <c r="F69" s="18"/>
      <c r="G69" s="20"/>
      <c r="H69" s="63"/>
      <c r="I69" s="63"/>
      <c r="J69" s="63"/>
    </row>
    <row r="70" spans="1:10" ht="15.75" customHeight="1" x14ac:dyDescent="0.2">
      <c r="A70" s="20"/>
      <c r="B70" s="20"/>
      <c r="C70" s="17">
        <f>+IF(H70=0,IF('Expense Categories'!$G$4="Y",IF(G70="Y",ROUND(F70/'Expense Categories'!$I$1,2),F70),F70),0)</f>
        <v>0</v>
      </c>
      <c r="D70" s="17">
        <f>+IF('Expense Categories'!$G$4="Y",IF(G70="Y",ROUND(C70*'Expense Categories'!$G$1,2),0),0)</f>
        <v>0</v>
      </c>
      <c r="E70" s="17">
        <f>+IF('Expense Categories'!$G$4="Y",IF(G70="Y",ROUND(C70*'Expense Categories'!$G$2,2),0),0)</f>
        <v>0</v>
      </c>
      <c r="F70" s="18"/>
      <c r="G70" s="20"/>
      <c r="H70" s="63"/>
      <c r="I70" s="63"/>
      <c r="J70" s="63"/>
    </row>
    <row r="71" spans="1:10" ht="15.75" customHeight="1" x14ac:dyDescent="0.2">
      <c r="A71" s="20"/>
      <c r="B71" s="20"/>
      <c r="C71" s="17">
        <f>+IF(H71=0,IF('Expense Categories'!$G$4="Y",IF(G71="Y",ROUND(F71/'Expense Categories'!$I$1,2),F71),F71),0)</f>
        <v>0</v>
      </c>
      <c r="D71" s="17">
        <f>+IF('Expense Categories'!$G$4="Y",IF(G71="Y",ROUND(C71*'Expense Categories'!$G$1,2),0),0)</f>
        <v>0</v>
      </c>
      <c r="E71" s="17">
        <f>+IF('Expense Categories'!$G$4="Y",IF(G71="Y",ROUND(C71*'Expense Categories'!$G$2,2),0),0)</f>
        <v>0</v>
      </c>
      <c r="F71" s="18"/>
      <c r="G71" s="20"/>
      <c r="H71" s="63"/>
      <c r="I71" s="63"/>
      <c r="J71" s="63"/>
    </row>
    <row r="72" spans="1:10" ht="15.75" customHeight="1" x14ac:dyDescent="0.2">
      <c r="A72" s="20"/>
      <c r="B72" s="20"/>
      <c r="C72" s="17">
        <f>+IF(H72=0,IF('Expense Categories'!$G$4="Y",IF(G72="Y",ROUND(F72/'Expense Categories'!$I$1,2),F72),F72),0)</f>
        <v>0</v>
      </c>
      <c r="D72" s="17">
        <f>+IF('Expense Categories'!$G$4="Y",IF(G72="Y",ROUND(C72*'Expense Categories'!$G$1,2),0),0)</f>
        <v>0</v>
      </c>
      <c r="E72" s="17">
        <f>+IF('Expense Categories'!$G$4="Y",IF(G72="Y",ROUND(C72*'Expense Categories'!$G$2,2),0),0)</f>
        <v>0</v>
      </c>
      <c r="F72" s="18"/>
      <c r="G72" s="20"/>
      <c r="H72" s="63"/>
      <c r="I72" s="63"/>
      <c r="J72" s="63"/>
    </row>
    <row r="73" spans="1:10" ht="15.75" customHeight="1" x14ac:dyDescent="0.2">
      <c r="A73" s="20"/>
      <c r="B73" s="20"/>
      <c r="C73" s="17">
        <f>+IF(H73=0,IF('Expense Categories'!$G$4="Y",IF(G73="Y",ROUND(F73/'Expense Categories'!$I$1,2),F73),F73),0)</f>
        <v>0</v>
      </c>
      <c r="D73" s="17">
        <f>+IF('Expense Categories'!$G$4="Y",IF(G73="Y",ROUND(C73*'Expense Categories'!$G$1,2),0),0)</f>
        <v>0</v>
      </c>
      <c r="E73" s="17">
        <f>+IF('Expense Categories'!$G$4="Y",IF(G73="Y",ROUND(C73*'Expense Categories'!$G$2,2),0),0)</f>
        <v>0</v>
      </c>
      <c r="F73" s="18"/>
      <c r="G73" s="20"/>
      <c r="H73" s="63"/>
      <c r="I73" s="63"/>
      <c r="J73" s="63"/>
    </row>
    <row r="74" spans="1:10" ht="15.75" customHeight="1" x14ac:dyDescent="0.2">
      <c r="A74" s="20"/>
      <c r="B74" s="20"/>
      <c r="C74" s="17">
        <f>+IF(H74=0,IF('Expense Categories'!$G$4="Y",IF(G74="Y",ROUND(F74/'Expense Categories'!$I$1,2),F74),F74),0)</f>
        <v>0</v>
      </c>
      <c r="D74" s="17">
        <f>+IF('Expense Categories'!$G$4="Y",IF(G74="Y",ROUND(C74*'Expense Categories'!$G$1,2),0),0)</f>
        <v>0</v>
      </c>
      <c r="E74" s="17">
        <f>+IF('Expense Categories'!$G$4="Y",IF(G74="Y",ROUND(C74*'Expense Categories'!$G$2,2),0),0)</f>
        <v>0</v>
      </c>
      <c r="F74" s="18"/>
      <c r="G74" s="20"/>
      <c r="H74" s="63"/>
      <c r="I74" s="63"/>
      <c r="J74" s="63"/>
    </row>
    <row r="75" spans="1:10" ht="15.75" customHeight="1" x14ac:dyDescent="0.2">
      <c r="A75" s="20"/>
      <c r="B75" s="20"/>
      <c r="C75" s="17">
        <f>+IF(H75=0,IF('Expense Categories'!$G$4="Y",IF(G75="Y",ROUND(F75/'Expense Categories'!$I$1,2),F75),F75),0)</f>
        <v>0</v>
      </c>
      <c r="D75" s="17">
        <f>+IF('Expense Categories'!$G$4="Y",IF(G75="Y",ROUND(C75*'Expense Categories'!$G$1,2),0),0)</f>
        <v>0</v>
      </c>
      <c r="E75" s="17">
        <f>+IF('Expense Categories'!$G$4="Y",IF(G75="Y",ROUND(C75*'Expense Categories'!$G$2,2),0),0)</f>
        <v>0</v>
      </c>
      <c r="F75" s="18"/>
      <c r="G75" s="20"/>
      <c r="H75" s="63"/>
      <c r="I75" s="63"/>
      <c r="J75" s="63"/>
    </row>
    <row r="76" spans="1:10" ht="15.75" customHeight="1" x14ac:dyDescent="0.2">
      <c r="A76" s="20"/>
      <c r="B76" s="20"/>
      <c r="C76" s="17">
        <f>+IF(H76=0,IF('Expense Categories'!$G$4="Y",IF(G76="Y",ROUND(F76/'Expense Categories'!$I$1,2),F76),F76),0)</f>
        <v>0</v>
      </c>
      <c r="D76" s="17">
        <f>+IF('Expense Categories'!$G$4="Y",IF(G76="Y",ROUND(C76*'Expense Categories'!$G$1,2),0),0)</f>
        <v>0</v>
      </c>
      <c r="E76" s="17">
        <f>+IF('Expense Categories'!$G$4="Y",IF(G76="Y",ROUND(C76*'Expense Categories'!$G$2,2),0),0)</f>
        <v>0</v>
      </c>
      <c r="F76" s="18"/>
      <c r="G76" s="20"/>
      <c r="H76" s="63"/>
      <c r="I76" s="63"/>
      <c r="J76" s="63"/>
    </row>
    <row r="77" spans="1:10" ht="15.75" customHeight="1" x14ac:dyDescent="0.2">
      <c r="A77" s="20"/>
      <c r="B77" s="20"/>
      <c r="C77" s="17">
        <f>+IF(H77=0,IF('Expense Categories'!$G$4="Y",IF(G77="Y",ROUND(F77/'Expense Categories'!$I$1,2),F77),F77),0)</f>
        <v>0</v>
      </c>
      <c r="D77" s="17">
        <f>+IF('Expense Categories'!$G$4="Y",IF(G77="Y",ROUND(C77*'Expense Categories'!$G$1,2),0),0)</f>
        <v>0</v>
      </c>
      <c r="E77" s="17">
        <f>+IF('Expense Categories'!$G$4="Y",IF(G77="Y",ROUND(C77*'Expense Categories'!$G$2,2),0),0)</f>
        <v>0</v>
      </c>
      <c r="F77" s="18"/>
      <c r="G77" s="20"/>
      <c r="H77" s="63"/>
      <c r="I77" s="63"/>
      <c r="J77" s="63"/>
    </row>
    <row r="78" spans="1:10" ht="15.75" customHeight="1" x14ac:dyDescent="0.2">
      <c r="A78" s="20"/>
      <c r="B78" s="20"/>
      <c r="C78" s="17">
        <f>+IF(H78=0,IF('Expense Categories'!$G$4="Y",IF(G78="Y",ROUND(F78/'Expense Categories'!$I$1,2),F78),F78),0)</f>
        <v>0</v>
      </c>
      <c r="D78" s="17">
        <f>+IF('Expense Categories'!$G$4="Y",IF(G78="Y",ROUND(C78*'Expense Categories'!$G$1,2),0),0)</f>
        <v>0</v>
      </c>
      <c r="E78" s="17">
        <f>+IF('Expense Categories'!$G$4="Y",IF(G78="Y",ROUND(C78*'Expense Categories'!$G$2,2),0),0)</f>
        <v>0</v>
      </c>
      <c r="F78" s="18"/>
      <c r="G78" s="20"/>
      <c r="H78" s="63"/>
      <c r="I78" s="63"/>
      <c r="J78" s="63"/>
    </row>
    <row r="79" spans="1:10" ht="15.75" customHeight="1" x14ac:dyDescent="0.2">
      <c r="A79" s="20"/>
      <c r="B79" s="20"/>
      <c r="C79" s="17">
        <f>+IF(H79=0,IF('Expense Categories'!$G$4="Y",IF(G79="Y",ROUND(F79/'Expense Categories'!$I$1,2),F79),F79),0)</f>
        <v>0</v>
      </c>
      <c r="D79" s="17">
        <f>+IF('Expense Categories'!$G$4="Y",IF(G79="Y",ROUND(C79*'Expense Categories'!$G$1,2),0),0)</f>
        <v>0</v>
      </c>
      <c r="E79" s="17">
        <f>+IF('Expense Categories'!$G$4="Y",IF(G79="Y",ROUND(C79*'Expense Categories'!$G$2,2),0),0)</f>
        <v>0</v>
      </c>
      <c r="F79" s="18"/>
      <c r="G79" s="20"/>
      <c r="H79" s="63"/>
      <c r="I79" s="63"/>
      <c r="J79" s="63"/>
    </row>
    <row r="80" spans="1:10" ht="15.75" customHeight="1" x14ac:dyDescent="0.2">
      <c r="A80" s="20"/>
      <c r="B80" s="20"/>
      <c r="C80" s="17">
        <f>+IF(H80=0,IF('Expense Categories'!$G$4="Y",IF(G80="Y",ROUND(F80/'Expense Categories'!$I$1,2),F80),F80),0)</f>
        <v>0</v>
      </c>
      <c r="D80" s="17">
        <f>+IF('Expense Categories'!$G$4="Y",IF(G80="Y",ROUND(C80*'Expense Categories'!$G$1,2),0),0)</f>
        <v>0</v>
      </c>
      <c r="E80" s="17">
        <f>+IF('Expense Categories'!$G$4="Y",IF(G80="Y",ROUND(C80*'Expense Categories'!$G$2,2),0),0)</f>
        <v>0</v>
      </c>
      <c r="F80" s="18"/>
      <c r="G80" s="20"/>
      <c r="H80" s="63"/>
      <c r="I80" s="63"/>
      <c r="J80" s="63"/>
    </row>
    <row r="81" spans="1:10" ht="15.75" customHeight="1" x14ac:dyDescent="0.2">
      <c r="A81" s="20"/>
      <c r="B81" s="20"/>
      <c r="C81" s="17">
        <f>+IF(H81=0,IF('Expense Categories'!$G$4="Y",IF(G81="Y",ROUND(F81/'Expense Categories'!$I$1,2),F81),F81),0)</f>
        <v>0</v>
      </c>
      <c r="D81" s="17">
        <f>+IF('Expense Categories'!$G$4="Y",IF(G81="Y",ROUND(C81*'Expense Categories'!$G$1,2),0),0)</f>
        <v>0</v>
      </c>
      <c r="E81" s="17">
        <f>+IF('Expense Categories'!$G$4="Y",IF(G81="Y",ROUND(C81*'Expense Categories'!$G$2,2),0),0)</f>
        <v>0</v>
      </c>
      <c r="F81" s="18"/>
      <c r="G81" s="20"/>
      <c r="H81" s="63"/>
      <c r="I81" s="63"/>
      <c r="J81" s="63"/>
    </row>
    <row r="82" spans="1:10" ht="15.75" customHeight="1" x14ac:dyDescent="0.2">
      <c r="A82" s="20"/>
      <c r="B82" s="20"/>
      <c r="C82" s="17">
        <f>+IF(H82=0,IF('Expense Categories'!$G$4="Y",IF(G82="Y",ROUND(F82/'Expense Categories'!$I$1,2),F82),F82),0)</f>
        <v>0</v>
      </c>
      <c r="D82" s="17">
        <f>+IF('Expense Categories'!$G$4="Y",IF(G82="Y",ROUND(C82*'Expense Categories'!$G$1,2),0),0)</f>
        <v>0</v>
      </c>
      <c r="E82" s="17">
        <f>+IF('Expense Categories'!$G$4="Y",IF(G82="Y",ROUND(C82*'Expense Categories'!$G$2,2),0),0)</f>
        <v>0</v>
      </c>
      <c r="F82" s="18"/>
      <c r="G82" s="20"/>
      <c r="H82" s="63"/>
      <c r="I82" s="63"/>
      <c r="J82" s="63"/>
    </row>
    <row r="83" spans="1:10" ht="15.75" customHeight="1" x14ac:dyDescent="0.2">
      <c r="A83" s="20"/>
      <c r="B83" s="20"/>
      <c r="C83" s="17">
        <f>+IF(H83=0,IF('Expense Categories'!$G$4="Y",IF(G83="Y",ROUND(F83/'Expense Categories'!$I$1,2),F83),F83),0)</f>
        <v>0</v>
      </c>
      <c r="D83" s="17">
        <f>+IF('Expense Categories'!$G$4="Y",IF(G83="Y",ROUND(C83*'Expense Categories'!$G$1,2),0),0)</f>
        <v>0</v>
      </c>
      <c r="E83" s="17">
        <f>+IF('Expense Categories'!$G$4="Y",IF(G83="Y",ROUND(C83*'Expense Categories'!$G$2,2),0),0)</f>
        <v>0</v>
      </c>
      <c r="F83" s="18"/>
      <c r="G83" s="20"/>
      <c r="H83" s="63"/>
      <c r="I83" s="63"/>
      <c r="J83" s="63"/>
    </row>
    <row r="84" spans="1:10" ht="15.75" customHeight="1" x14ac:dyDescent="0.2">
      <c r="A84" s="20"/>
      <c r="B84" s="20"/>
      <c r="C84" s="17">
        <f>+IF(H84=0,IF('Expense Categories'!$G$4="Y",IF(G84="Y",ROUND(F84/'Expense Categories'!$I$1,2),F84),F84),0)</f>
        <v>0</v>
      </c>
      <c r="D84" s="17">
        <f>+IF('Expense Categories'!$G$4="Y",IF(G84="Y",ROUND(C84*'Expense Categories'!$G$1,2),0),0)</f>
        <v>0</v>
      </c>
      <c r="E84" s="17">
        <f>+IF('Expense Categories'!$G$4="Y",IF(G84="Y",ROUND(C84*'Expense Categories'!$G$2,2),0),0)</f>
        <v>0</v>
      </c>
      <c r="F84" s="18"/>
      <c r="G84" s="20"/>
      <c r="H84" s="63"/>
      <c r="I84" s="63"/>
      <c r="J84" s="63"/>
    </row>
    <row r="85" spans="1:10" ht="15.75" customHeight="1" x14ac:dyDescent="0.2">
      <c r="A85" s="20"/>
      <c r="B85" s="20"/>
      <c r="C85" s="17">
        <f>+IF(H85=0,IF('Expense Categories'!$G$4="Y",IF(G85="Y",ROUND(F85/'Expense Categories'!$I$1,2),F85),F85),0)</f>
        <v>0</v>
      </c>
      <c r="D85" s="17">
        <f>+IF('Expense Categories'!$G$4="Y",IF(G85="Y",ROUND(C85*'Expense Categories'!$G$1,2),0),0)</f>
        <v>0</v>
      </c>
      <c r="E85" s="17">
        <f>+IF('Expense Categories'!$G$4="Y",IF(G85="Y",ROUND(C85*'Expense Categories'!$G$2,2),0),0)</f>
        <v>0</v>
      </c>
      <c r="F85" s="18"/>
      <c r="G85" s="20"/>
      <c r="H85" s="63"/>
      <c r="I85" s="63"/>
      <c r="J85" s="63"/>
    </row>
    <row r="86" spans="1:10" ht="15.75" customHeight="1" x14ac:dyDescent="0.2">
      <c r="A86" s="20"/>
      <c r="B86" s="20"/>
      <c r="C86" s="17">
        <f>+IF(H86=0,IF('Expense Categories'!$G$4="Y",IF(G86="Y",ROUND(F86/'Expense Categories'!$I$1,2),F86),F86),0)</f>
        <v>0</v>
      </c>
      <c r="D86" s="17">
        <f>+IF('Expense Categories'!$G$4="Y",IF(G86="Y",ROUND(C86*'Expense Categories'!$G$1,2),0),0)</f>
        <v>0</v>
      </c>
      <c r="E86" s="17">
        <f>+IF('Expense Categories'!$G$4="Y",IF(G86="Y",ROUND(C86*'Expense Categories'!$G$2,2),0),0)</f>
        <v>0</v>
      </c>
      <c r="F86" s="18"/>
      <c r="G86" s="20"/>
      <c r="H86" s="63"/>
      <c r="I86" s="63"/>
      <c r="J86" s="63"/>
    </row>
    <row r="87" spans="1:10" ht="15.75" customHeight="1" x14ac:dyDescent="0.2">
      <c r="A87" s="20"/>
      <c r="B87" s="20"/>
      <c r="C87" s="17">
        <f>+IF(H87=0,IF('Expense Categories'!$G$4="Y",IF(G87="Y",ROUND(F87/'Expense Categories'!$I$1,2),F87),F87),0)</f>
        <v>0</v>
      </c>
      <c r="D87" s="17">
        <f>+IF('Expense Categories'!$G$4="Y",IF(G87="Y",ROUND(C87*'Expense Categories'!$G$1,2),0),0)</f>
        <v>0</v>
      </c>
      <c r="E87" s="17">
        <f>+IF('Expense Categories'!$G$4="Y",IF(G87="Y",ROUND(C87*'Expense Categories'!$G$2,2),0),0)</f>
        <v>0</v>
      </c>
      <c r="F87" s="18"/>
      <c r="G87" s="20"/>
      <c r="H87" s="63"/>
      <c r="I87" s="63"/>
      <c r="J87" s="63"/>
    </row>
    <row r="88" spans="1:10" ht="15.75" customHeight="1" x14ac:dyDescent="0.2">
      <c r="A88" s="20"/>
      <c r="B88" s="20"/>
      <c r="C88" s="17">
        <f>+IF(H88=0,IF('Expense Categories'!$G$4="Y",IF(G88="Y",ROUND(F88/'Expense Categories'!$I$1,2),F88),F88),0)</f>
        <v>0</v>
      </c>
      <c r="D88" s="17">
        <f>+IF('Expense Categories'!$G$4="Y",IF(G88="Y",ROUND(C88*'Expense Categories'!$G$1,2),0),0)</f>
        <v>0</v>
      </c>
      <c r="E88" s="17">
        <f>+IF('Expense Categories'!$G$4="Y",IF(G88="Y",ROUND(C88*'Expense Categories'!$G$2,2),0),0)</f>
        <v>0</v>
      </c>
      <c r="F88" s="18"/>
      <c r="G88" s="20"/>
      <c r="H88" s="63"/>
      <c r="I88" s="63"/>
      <c r="J88" s="63"/>
    </row>
    <row r="89" spans="1:10" ht="15.75" customHeight="1" x14ac:dyDescent="0.2">
      <c r="A89" s="20"/>
      <c r="B89" s="20"/>
      <c r="C89" s="17">
        <f>+IF(H89=0,IF('Expense Categories'!$G$4="Y",IF(G89="Y",ROUND(F89/'Expense Categories'!$I$1,2),F89),F89),0)</f>
        <v>0</v>
      </c>
      <c r="D89" s="17">
        <f>+IF('Expense Categories'!$G$4="Y",IF(G89="Y",ROUND(C89*'Expense Categories'!$G$1,2),0),0)</f>
        <v>0</v>
      </c>
      <c r="E89" s="17">
        <f>+IF('Expense Categories'!$G$4="Y",IF(G89="Y",ROUND(C89*'Expense Categories'!$G$2,2),0),0)</f>
        <v>0</v>
      </c>
      <c r="F89" s="18"/>
      <c r="G89" s="20"/>
      <c r="H89" s="63"/>
      <c r="I89" s="63"/>
      <c r="J89" s="63"/>
    </row>
    <row r="90" spans="1:10" ht="15.75" customHeight="1" x14ac:dyDescent="0.2">
      <c r="A90" s="20"/>
      <c r="B90" s="20"/>
      <c r="C90" s="17">
        <f>+IF(H90=0,IF('Expense Categories'!$G$4="Y",IF(G90="Y",ROUND(F90/'Expense Categories'!$I$1,2),F90),F90),0)</f>
        <v>0</v>
      </c>
      <c r="D90" s="17">
        <f>+IF('Expense Categories'!$G$4="Y",IF(G90="Y",ROUND(C90*'Expense Categories'!$G$1,2),0),0)</f>
        <v>0</v>
      </c>
      <c r="E90" s="17">
        <f>+IF('Expense Categories'!$G$4="Y",IF(G90="Y",ROUND(C90*'Expense Categories'!$G$2,2),0),0)</f>
        <v>0</v>
      </c>
      <c r="F90" s="18"/>
      <c r="G90" s="20"/>
      <c r="H90" s="63"/>
      <c r="I90" s="63"/>
      <c r="J90" s="63"/>
    </row>
    <row r="91" spans="1:10" ht="15.75" customHeight="1" x14ac:dyDescent="0.2">
      <c r="A91" s="20"/>
      <c r="B91" s="20"/>
      <c r="C91" s="17">
        <f>+IF(H91=0,IF('Expense Categories'!$G$4="Y",IF(G91="Y",ROUND(F91/'Expense Categories'!$I$1,2),F91),F91),0)</f>
        <v>0</v>
      </c>
      <c r="D91" s="17">
        <f>+IF('Expense Categories'!$G$4="Y",IF(G91="Y",ROUND(C91*'Expense Categories'!$G$1,2),0),0)</f>
        <v>0</v>
      </c>
      <c r="E91" s="17">
        <f>+IF('Expense Categories'!$G$4="Y",IF(G91="Y",ROUND(C91*'Expense Categories'!$G$2,2),0),0)</f>
        <v>0</v>
      </c>
      <c r="F91" s="18"/>
      <c r="G91" s="20"/>
      <c r="H91" s="63"/>
      <c r="I91" s="63"/>
      <c r="J91" s="63"/>
    </row>
    <row r="92" spans="1:10" ht="15.75" customHeight="1" x14ac:dyDescent="0.2">
      <c r="A92" s="20"/>
      <c r="B92" s="20"/>
      <c r="C92" s="17">
        <f>+IF(H92=0,IF('Expense Categories'!$G$4="Y",IF(G92="Y",ROUND(F92/'Expense Categories'!$I$1,2),F92),F92),0)</f>
        <v>0</v>
      </c>
      <c r="D92" s="17">
        <f>+IF('Expense Categories'!$G$4="Y",IF(G92="Y",ROUND(C92*'Expense Categories'!$G$1,2),0),0)</f>
        <v>0</v>
      </c>
      <c r="E92" s="17">
        <f>+IF('Expense Categories'!$G$4="Y",IF(G92="Y",ROUND(C92*'Expense Categories'!$G$2,2),0),0)</f>
        <v>0</v>
      </c>
      <c r="F92" s="18"/>
      <c r="G92" s="20"/>
      <c r="H92" s="63"/>
      <c r="I92" s="63"/>
      <c r="J92" s="63"/>
    </row>
    <row r="93" spans="1:10" ht="15.75" customHeight="1" x14ac:dyDescent="0.2">
      <c r="A93" s="20"/>
      <c r="B93" s="20"/>
      <c r="C93" s="17">
        <f>+IF(H93=0,IF('Expense Categories'!$G$4="Y",IF(G93="Y",ROUND(F93/'Expense Categories'!$I$1,2),F93),F93),0)</f>
        <v>0</v>
      </c>
      <c r="D93" s="17">
        <f>+IF('Expense Categories'!$G$4="Y",IF(G93="Y",ROUND(C93*'Expense Categories'!$G$1,2),0),0)</f>
        <v>0</v>
      </c>
      <c r="E93" s="17">
        <f>+IF('Expense Categories'!$G$4="Y",IF(G93="Y",ROUND(C93*'Expense Categories'!$G$2,2),0),0)</f>
        <v>0</v>
      </c>
      <c r="F93" s="18"/>
      <c r="G93" s="20"/>
      <c r="H93" s="63"/>
      <c r="I93" s="63"/>
      <c r="J93" s="63"/>
    </row>
    <row r="94" spans="1:10" ht="15.75" customHeight="1" x14ac:dyDescent="0.2">
      <c r="A94" s="20"/>
      <c r="B94" s="20"/>
      <c r="C94" s="17">
        <f>+IF(H94=0,IF('Expense Categories'!$G$4="Y",IF(G94="Y",ROUND(F94/'Expense Categories'!$I$1,2),F94),F94),0)</f>
        <v>0</v>
      </c>
      <c r="D94" s="17">
        <f>+IF('Expense Categories'!$G$4="Y",IF(G94="Y",ROUND(C94*'Expense Categories'!$G$1,2),0),0)</f>
        <v>0</v>
      </c>
      <c r="E94" s="17">
        <f>+IF('Expense Categories'!$G$4="Y",IF(G94="Y",ROUND(C94*'Expense Categories'!$G$2,2),0),0)</f>
        <v>0</v>
      </c>
      <c r="F94" s="18"/>
      <c r="G94" s="20"/>
      <c r="H94" s="63"/>
      <c r="I94" s="63"/>
      <c r="J94" s="63"/>
    </row>
    <row r="95" spans="1:10" ht="15.75" customHeight="1" x14ac:dyDescent="0.2">
      <c r="A95" s="20"/>
      <c r="B95" s="20"/>
      <c r="C95" s="17">
        <f>+IF(H95=0,IF('Expense Categories'!$G$4="Y",IF(G95="Y",ROUND(F95/'Expense Categories'!$I$1,2),F95),F95),0)</f>
        <v>0</v>
      </c>
      <c r="D95" s="17">
        <f>+IF('Expense Categories'!$G$4="Y",IF(G95="Y",ROUND(C95*'Expense Categories'!$G$1,2),0),0)</f>
        <v>0</v>
      </c>
      <c r="E95" s="17">
        <f>+IF('Expense Categories'!$G$4="Y",IF(G95="Y",ROUND(C95*'Expense Categories'!$G$2,2),0),0)</f>
        <v>0</v>
      </c>
      <c r="F95" s="18"/>
      <c r="G95" s="20"/>
      <c r="H95" s="63"/>
      <c r="I95" s="63"/>
      <c r="J95" s="63"/>
    </row>
    <row r="96" spans="1:10" ht="15.75" customHeight="1" x14ac:dyDescent="0.2">
      <c r="A96" s="20"/>
      <c r="B96" s="20"/>
      <c r="C96" s="17">
        <f>+IF(H96=0,IF('Expense Categories'!$G$4="Y",IF(G96="Y",ROUND(F96/'Expense Categories'!$I$1,2),F96),F96),0)</f>
        <v>0</v>
      </c>
      <c r="D96" s="17">
        <f>+IF('Expense Categories'!$G$4="Y",IF(G96="Y",ROUND(C96*'Expense Categories'!$G$1,2),0),0)</f>
        <v>0</v>
      </c>
      <c r="E96" s="17">
        <f>+IF('Expense Categories'!$G$4="Y",IF(G96="Y",ROUND(C96*'Expense Categories'!$G$2,2),0),0)</f>
        <v>0</v>
      </c>
      <c r="F96" s="18"/>
      <c r="G96" s="20"/>
      <c r="H96" s="63"/>
      <c r="I96" s="63"/>
      <c r="J96" s="63"/>
    </row>
    <row r="97" spans="1:10" ht="15.75" customHeight="1" x14ac:dyDescent="0.2">
      <c r="A97" s="20"/>
      <c r="B97" s="20"/>
      <c r="C97" s="17">
        <f>+IF(H97=0,IF('Expense Categories'!$G$4="Y",IF(G97="Y",ROUND(F97/'Expense Categories'!$I$1,2),F97),F97),0)</f>
        <v>0</v>
      </c>
      <c r="D97" s="17">
        <f>+IF('Expense Categories'!$G$4="Y",IF(G97="Y",ROUND(C97*'Expense Categories'!$G$1,2),0),0)</f>
        <v>0</v>
      </c>
      <c r="E97" s="17">
        <f>+IF('Expense Categories'!$G$4="Y",IF(G97="Y",ROUND(C97*'Expense Categories'!$G$2,2),0),0)</f>
        <v>0</v>
      </c>
      <c r="F97" s="18"/>
      <c r="G97" s="20"/>
      <c r="H97" s="63"/>
      <c r="I97" s="63"/>
      <c r="J97" s="63"/>
    </row>
    <row r="98" spans="1:10" ht="15.75" customHeight="1" x14ac:dyDescent="0.2">
      <c r="A98" s="20"/>
      <c r="B98" s="20"/>
      <c r="C98" s="17">
        <f>+IF(H98=0,IF('Expense Categories'!$G$4="Y",IF(G98="Y",ROUND(F98/'Expense Categories'!$I$1,2),F98),F98),0)</f>
        <v>0</v>
      </c>
      <c r="D98" s="17">
        <f>+IF('Expense Categories'!$G$4="Y",IF(G98="Y",ROUND(C98*'Expense Categories'!$G$1,2),0),0)</f>
        <v>0</v>
      </c>
      <c r="E98" s="17">
        <f>+IF('Expense Categories'!$G$4="Y",IF(G98="Y",ROUND(C98*'Expense Categories'!$G$2,2),0),0)</f>
        <v>0</v>
      </c>
      <c r="F98" s="18"/>
      <c r="G98" s="20"/>
      <c r="H98" s="63"/>
      <c r="I98" s="63"/>
      <c r="J98" s="63"/>
    </row>
    <row r="99" spans="1:10" ht="15.75" customHeight="1" x14ac:dyDescent="0.2">
      <c r="A99" s="20"/>
      <c r="B99" s="20"/>
      <c r="C99" s="17">
        <f>+IF(H99=0,IF('Expense Categories'!$G$4="Y",IF(G99="Y",ROUND(F99/'Expense Categories'!$I$1,2),F99),F99),0)</f>
        <v>0</v>
      </c>
      <c r="D99" s="17">
        <f>+IF('Expense Categories'!$G$4="Y",IF(G99="Y",ROUND(C99*'Expense Categories'!$G$1,2),0),0)</f>
        <v>0</v>
      </c>
      <c r="E99" s="17">
        <f>+IF('Expense Categories'!$G$4="Y",IF(G99="Y",ROUND(C99*'Expense Categories'!$G$2,2),0),0)</f>
        <v>0</v>
      </c>
      <c r="F99" s="18"/>
      <c r="G99" s="20"/>
      <c r="H99" s="63"/>
      <c r="I99" s="63"/>
      <c r="J99" s="63"/>
    </row>
    <row r="100" spans="1:10" ht="15.75" customHeight="1" x14ac:dyDescent="0.2">
      <c r="A100" s="20"/>
      <c r="B100" s="20"/>
      <c r="C100" s="17">
        <f>+IF(H100=0,IF('Expense Categories'!$G$4="Y",IF(G100="Y",ROUND(F100/'Expense Categories'!$I$1,2),F100),F100),0)</f>
        <v>0</v>
      </c>
      <c r="D100" s="17">
        <f>+IF('Expense Categories'!$G$4="Y",IF(G100="Y",ROUND(C100*'Expense Categories'!$G$1,2),0),0)</f>
        <v>0</v>
      </c>
      <c r="E100" s="17">
        <f>+IF('Expense Categories'!$G$4="Y",IF(G100="Y",ROUND(C100*'Expense Categories'!$G$2,2),0),0)</f>
        <v>0</v>
      </c>
      <c r="F100" s="18"/>
      <c r="G100" s="20"/>
      <c r="H100" s="63"/>
      <c r="I100" s="63"/>
      <c r="J100" s="63"/>
    </row>
    <row r="101" spans="1:10" ht="15.75" customHeight="1" x14ac:dyDescent="0.2">
      <c r="A101" s="20"/>
      <c r="B101" s="20"/>
      <c r="C101" s="17">
        <f>+IF(H101=0,IF('Expense Categories'!$G$4="Y",IF(G101="Y",ROUND(F101/'Expense Categories'!$I$1,2),F101),F101),0)</f>
        <v>0</v>
      </c>
      <c r="D101" s="17">
        <f>+IF('Expense Categories'!$G$4="Y",IF(G101="Y",ROUND(C101*'Expense Categories'!$G$1,2),0),0)</f>
        <v>0</v>
      </c>
      <c r="E101" s="17">
        <f>+IF('Expense Categories'!$G$4="Y",IF(G101="Y",ROUND(C101*'Expense Categories'!$G$2,2),0),0)</f>
        <v>0</v>
      </c>
      <c r="F101" s="18"/>
      <c r="G101" s="20"/>
      <c r="H101" s="63"/>
      <c r="I101" s="63"/>
      <c r="J101" s="63"/>
    </row>
    <row r="102" spans="1:10" ht="15.75" customHeight="1" x14ac:dyDescent="0.2">
      <c r="A102" s="20"/>
      <c r="B102" s="20"/>
      <c r="C102" s="17">
        <f>+IF(H102=0,IF('Expense Categories'!$G$4="Y",IF(G102="Y",ROUND(F102/'Expense Categories'!$I$1,2),F102),F102),0)</f>
        <v>0</v>
      </c>
      <c r="D102" s="17">
        <f>+IF('Expense Categories'!$G$4="Y",IF(G102="Y",ROUND(C102*'Expense Categories'!$G$1,2),0),0)</f>
        <v>0</v>
      </c>
      <c r="E102" s="17">
        <f>+IF('Expense Categories'!$G$4="Y",IF(G102="Y",ROUND(C102*'Expense Categories'!$G$2,2),0),0)</f>
        <v>0</v>
      </c>
      <c r="F102" s="18"/>
      <c r="G102" s="20"/>
      <c r="H102" s="63"/>
      <c r="I102" s="63"/>
      <c r="J102" s="63"/>
    </row>
    <row r="103" spans="1:10" ht="15.75" customHeight="1" x14ac:dyDescent="0.2">
      <c r="A103" s="20"/>
      <c r="B103" s="20"/>
      <c r="C103" s="17">
        <f>+IF(H103=0,IF('Expense Categories'!$G$4="Y",IF(G103="Y",ROUND(F103/'Expense Categories'!$I$1,2),F103),F103),0)</f>
        <v>0</v>
      </c>
      <c r="D103" s="17">
        <f>+IF('Expense Categories'!$G$4="Y",IF(G103="Y",ROUND(C103*'Expense Categories'!$G$1,2),0),0)</f>
        <v>0</v>
      </c>
      <c r="E103" s="17">
        <f>+IF('Expense Categories'!$G$4="Y",IF(G103="Y",ROUND(C103*'Expense Categories'!$G$2,2),0),0)</f>
        <v>0</v>
      </c>
      <c r="F103" s="18"/>
      <c r="G103" s="20"/>
      <c r="H103" s="63"/>
      <c r="I103" s="63"/>
      <c r="J103" s="63"/>
    </row>
    <row r="104" spans="1:10" ht="15.75" customHeight="1" x14ac:dyDescent="0.2">
      <c r="A104" s="20"/>
      <c r="B104" s="20"/>
      <c r="C104" s="17">
        <f>+IF(H104=0,IF('Expense Categories'!$G$4="Y",IF(G104="Y",ROUND(F104/'Expense Categories'!$I$1,2),F104),F104),0)</f>
        <v>0</v>
      </c>
      <c r="D104" s="17">
        <f>+IF('Expense Categories'!$G$4="Y",IF(G104="Y",ROUND(C104*'Expense Categories'!$G$1,2),0),0)</f>
        <v>0</v>
      </c>
      <c r="E104" s="17">
        <f>+IF('Expense Categories'!$G$4="Y",IF(G104="Y",ROUND(C104*'Expense Categories'!$G$2,2),0),0)</f>
        <v>0</v>
      </c>
      <c r="F104" s="18"/>
      <c r="G104" s="20"/>
      <c r="H104" s="63"/>
      <c r="I104" s="63"/>
      <c r="J104" s="63"/>
    </row>
    <row r="105" spans="1:10" ht="15.75" customHeight="1" x14ac:dyDescent="0.2">
      <c r="A105" s="20"/>
      <c r="B105" s="20"/>
      <c r="C105" s="17">
        <f>+IF(H105=0,IF('Expense Categories'!$G$4="Y",IF(G105="Y",ROUND(F105/'Expense Categories'!$I$1,2),F105),F105),0)</f>
        <v>0</v>
      </c>
      <c r="D105" s="17">
        <f>+IF('Expense Categories'!$G$4="Y",IF(G105="Y",ROUND(C105*'Expense Categories'!$G$1,2),0),0)</f>
        <v>0</v>
      </c>
      <c r="E105" s="17">
        <f>+IF('Expense Categories'!$G$4="Y",IF(G105="Y",ROUND(C105*'Expense Categories'!$G$2,2),0),0)</f>
        <v>0</v>
      </c>
      <c r="F105" s="18"/>
      <c r="G105" s="20"/>
      <c r="H105" s="63"/>
      <c r="I105" s="63"/>
      <c r="J105" s="63"/>
    </row>
    <row r="106" spans="1:10" ht="15.75" customHeight="1" x14ac:dyDescent="0.2">
      <c r="A106" s="20"/>
      <c r="B106" s="20"/>
      <c r="C106" s="17">
        <f>+IF(H106=0,IF('Expense Categories'!$G$4="Y",IF(G106="Y",ROUND(F106/'Expense Categories'!$I$1,2),F106),F106),0)</f>
        <v>0</v>
      </c>
      <c r="D106" s="17">
        <f>+IF('Expense Categories'!$G$4="Y",IF(G106="Y",ROUND(C106*'Expense Categories'!$G$1,2),0),0)</f>
        <v>0</v>
      </c>
      <c r="E106" s="17">
        <f>+IF('Expense Categories'!$G$4="Y",IF(G106="Y",ROUND(C106*'Expense Categories'!$G$2,2),0),0)</f>
        <v>0</v>
      </c>
      <c r="F106" s="18"/>
      <c r="G106" s="20"/>
      <c r="H106" s="63"/>
      <c r="I106" s="63"/>
      <c r="J106" s="63"/>
    </row>
    <row r="107" spans="1:10" ht="15.75" customHeight="1" x14ac:dyDescent="0.2">
      <c r="A107" s="20"/>
      <c r="B107" s="20"/>
      <c r="C107" s="17">
        <f>+IF(H107=0,IF('Expense Categories'!$G$4="Y",IF(G107="Y",ROUND(F107/'Expense Categories'!$I$1,2),F107),F107),0)</f>
        <v>0</v>
      </c>
      <c r="D107" s="17">
        <f>+IF('Expense Categories'!$G$4="Y",IF(G107="Y",ROUND(C107*'Expense Categories'!$G$1,2),0),0)</f>
        <v>0</v>
      </c>
      <c r="E107" s="17">
        <f>+IF('Expense Categories'!$G$4="Y",IF(G107="Y",ROUND(C107*'Expense Categories'!$G$2,2),0),0)</f>
        <v>0</v>
      </c>
      <c r="F107" s="18"/>
      <c r="G107" s="20"/>
      <c r="H107" s="63"/>
      <c r="I107" s="63"/>
      <c r="J107" s="63"/>
    </row>
    <row r="108" spans="1:10" ht="15.75" customHeight="1" x14ac:dyDescent="0.2">
      <c r="A108" s="20"/>
      <c r="B108" s="20"/>
      <c r="C108" s="17">
        <f>+IF(H108=0,IF('Expense Categories'!$G$4="Y",IF(G108="Y",ROUND(F108/'Expense Categories'!$I$1,2),F108),F108),0)</f>
        <v>0</v>
      </c>
      <c r="D108" s="17">
        <f>+IF('Expense Categories'!$G$4="Y",IF(G108="Y",ROUND(C108*'Expense Categories'!$G$1,2),0),0)</f>
        <v>0</v>
      </c>
      <c r="E108" s="17">
        <f>+IF('Expense Categories'!$G$4="Y",IF(G108="Y",ROUND(C108*'Expense Categories'!$G$2,2),0),0)</f>
        <v>0</v>
      </c>
      <c r="F108" s="18"/>
      <c r="G108" s="20"/>
      <c r="H108" s="63"/>
      <c r="I108" s="63"/>
      <c r="J108" s="63"/>
    </row>
    <row r="109" spans="1:10" ht="15.75" customHeight="1" x14ac:dyDescent="0.2">
      <c r="A109" s="20"/>
      <c r="B109" s="20"/>
      <c r="C109" s="17">
        <f>+IF(H109=0,IF('Expense Categories'!$G$4="Y",IF(G109="Y",ROUND(F109/'Expense Categories'!$I$1,2),F109),F109),0)</f>
        <v>0</v>
      </c>
      <c r="D109" s="17">
        <f>+IF('Expense Categories'!$G$4="Y",IF(G109="Y",ROUND(C109*'Expense Categories'!$G$1,2),0),0)</f>
        <v>0</v>
      </c>
      <c r="E109" s="17">
        <f>+IF('Expense Categories'!$G$4="Y",IF(G109="Y",ROUND(C109*'Expense Categories'!$G$2,2),0),0)</f>
        <v>0</v>
      </c>
      <c r="F109" s="18"/>
      <c r="G109" s="20"/>
      <c r="H109" s="63"/>
      <c r="I109" s="63"/>
      <c r="J109" s="63"/>
    </row>
    <row r="110" spans="1:10" ht="15.75" customHeight="1" x14ac:dyDescent="0.2">
      <c r="A110" s="20"/>
      <c r="B110" s="20"/>
      <c r="C110" s="17">
        <f>+IF(H110=0,IF('Expense Categories'!$G$4="Y",IF(G110="Y",ROUND(F110/'Expense Categories'!$I$1,2),F110),F110),0)</f>
        <v>0</v>
      </c>
      <c r="D110" s="17">
        <f>+IF('Expense Categories'!$G$4="Y",IF(G110="Y",ROUND(C110*'Expense Categories'!$G$1,2),0),0)</f>
        <v>0</v>
      </c>
      <c r="E110" s="17">
        <f>+IF('Expense Categories'!$G$4="Y",IF(G110="Y",ROUND(C110*'Expense Categories'!$G$2,2),0),0)</f>
        <v>0</v>
      </c>
      <c r="F110" s="18"/>
      <c r="G110" s="20"/>
      <c r="H110" s="63"/>
      <c r="I110" s="63"/>
      <c r="J110" s="63"/>
    </row>
    <row r="111" spans="1:10" ht="15.75" customHeight="1" x14ac:dyDescent="0.2">
      <c r="A111" s="20"/>
      <c r="B111" s="20"/>
      <c r="C111" s="17">
        <f>+IF(H111=0,IF('Expense Categories'!$G$4="Y",IF(G111="Y",ROUND(F111/'Expense Categories'!$I$1,2),F111),F111),0)</f>
        <v>0</v>
      </c>
      <c r="D111" s="17">
        <f>+IF('Expense Categories'!$G$4="Y",IF(G111="Y",ROUND(C111*'Expense Categories'!$G$1,2),0),0)</f>
        <v>0</v>
      </c>
      <c r="E111" s="17">
        <f>+IF('Expense Categories'!$G$4="Y",IF(G111="Y",ROUND(C111*'Expense Categories'!$G$2,2),0),0)</f>
        <v>0</v>
      </c>
      <c r="F111" s="18"/>
      <c r="G111" s="20"/>
      <c r="H111" s="63"/>
      <c r="I111" s="63"/>
      <c r="J111" s="63"/>
    </row>
    <row r="112" spans="1:10" ht="15.75" customHeight="1" x14ac:dyDescent="0.2">
      <c r="A112" s="20"/>
      <c r="B112" s="20"/>
      <c r="C112" s="17">
        <f>+IF(H112=0,IF('Expense Categories'!$G$4="Y",IF(G112="Y",ROUND(F112/'Expense Categories'!$I$1,2),F112),F112),0)</f>
        <v>0</v>
      </c>
      <c r="D112" s="17">
        <f>+IF('Expense Categories'!$G$4="Y",IF(G112="Y",ROUND(C112*'Expense Categories'!$G$1,2),0),0)</f>
        <v>0</v>
      </c>
      <c r="E112" s="17">
        <f>+IF('Expense Categories'!$G$4="Y",IF(G112="Y",ROUND(C112*'Expense Categories'!$G$2,2),0),0)</f>
        <v>0</v>
      </c>
      <c r="F112" s="18"/>
      <c r="G112" s="20"/>
      <c r="H112" s="63"/>
      <c r="I112" s="63"/>
      <c r="J112" s="63"/>
    </row>
    <row r="113" spans="1:10" ht="15.75" customHeight="1" x14ac:dyDescent="0.2">
      <c r="A113" s="20"/>
      <c r="B113" s="20"/>
      <c r="C113" s="17">
        <f>+IF(H113=0,IF('Expense Categories'!$G$4="Y",IF(G113="Y",ROUND(F113/'Expense Categories'!$I$1,2),F113),F113),0)</f>
        <v>0</v>
      </c>
      <c r="D113" s="17">
        <f>+IF('Expense Categories'!$G$4="Y",IF(G113="Y",ROUND(C113*'Expense Categories'!$G$1,2),0),0)</f>
        <v>0</v>
      </c>
      <c r="E113" s="17">
        <f>+IF('Expense Categories'!$G$4="Y",IF(G113="Y",ROUND(C113*'Expense Categories'!$G$2,2),0),0)</f>
        <v>0</v>
      </c>
      <c r="F113" s="18"/>
      <c r="G113" s="20"/>
      <c r="H113" s="63"/>
      <c r="I113" s="63"/>
      <c r="J113" s="63"/>
    </row>
    <row r="114" spans="1:10" ht="15.75" customHeight="1" x14ac:dyDescent="0.2">
      <c r="A114" s="20"/>
      <c r="B114" s="20"/>
      <c r="C114" s="17">
        <f>+IF(H114=0,IF('Expense Categories'!$G$4="Y",IF(G114="Y",ROUND(F114/'Expense Categories'!$I$1,2),F114),F114),0)</f>
        <v>0</v>
      </c>
      <c r="D114" s="17">
        <f>+IF('Expense Categories'!$G$4="Y",IF(G114="Y",ROUND(C114*'Expense Categories'!$G$1,2),0),0)</f>
        <v>0</v>
      </c>
      <c r="E114" s="17">
        <f>+IF('Expense Categories'!$G$4="Y",IF(G114="Y",ROUND(C114*'Expense Categories'!$G$2,2),0),0)</f>
        <v>0</v>
      </c>
      <c r="F114" s="18"/>
      <c r="G114" s="20"/>
      <c r="H114" s="63"/>
      <c r="I114" s="63"/>
      <c r="J114" s="63"/>
    </row>
    <row r="115" spans="1:10" ht="15.75" customHeight="1" x14ac:dyDescent="0.2">
      <c r="A115" s="20"/>
      <c r="B115" s="20"/>
      <c r="C115" s="17">
        <f>+IF(H115=0,IF('Expense Categories'!$G$4="Y",IF(G115="Y",ROUND(F115/'Expense Categories'!$I$1,2),F115),F115),0)</f>
        <v>0</v>
      </c>
      <c r="D115" s="17">
        <f>+IF('Expense Categories'!$G$4="Y",IF(G115="Y",ROUND(C115*'Expense Categories'!$G$1,2),0),0)</f>
        <v>0</v>
      </c>
      <c r="E115" s="17">
        <f>+IF('Expense Categories'!$G$4="Y",IF(G115="Y",ROUND(C115*'Expense Categories'!$G$2,2),0),0)</f>
        <v>0</v>
      </c>
      <c r="F115" s="18"/>
      <c r="G115" s="20"/>
      <c r="H115" s="63"/>
      <c r="I115" s="63"/>
      <c r="J115" s="63"/>
    </row>
    <row r="116" spans="1:10" ht="15.75" customHeight="1" x14ac:dyDescent="0.2">
      <c r="A116" s="20"/>
      <c r="B116" s="20"/>
      <c r="C116" s="17">
        <f>+IF(H116=0,IF('Expense Categories'!$G$4="Y",IF(G116="Y",ROUND(F116/'Expense Categories'!$I$1,2),F116),F116),0)</f>
        <v>0</v>
      </c>
      <c r="D116" s="17">
        <f>+IF('Expense Categories'!$G$4="Y",IF(G116="Y",ROUND(C116*'Expense Categories'!$G$1,2),0),0)</f>
        <v>0</v>
      </c>
      <c r="E116" s="17">
        <f>+IF('Expense Categories'!$G$4="Y",IF(G116="Y",ROUND(C116*'Expense Categories'!$G$2,2),0),0)</f>
        <v>0</v>
      </c>
      <c r="F116" s="18"/>
      <c r="G116" s="20"/>
      <c r="H116" s="63"/>
      <c r="I116" s="63"/>
      <c r="J116" s="63"/>
    </row>
    <row r="117" spans="1:10" ht="15.75" customHeight="1" x14ac:dyDescent="0.2">
      <c r="A117" s="20"/>
      <c r="B117" s="20"/>
      <c r="C117" s="17">
        <f>+IF(H117=0,IF('Expense Categories'!$G$4="Y",IF(G117="Y",ROUND(F117/'Expense Categories'!$I$1,2),F117),F117),0)</f>
        <v>0</v>
      </c>
      <c r="D117" s="17">
        <f>+IF('Expense Categories'!$G$4="Y",IF(G117="Y",ROUND(C117*'Expense Categories'!$G$1,2),0),0)</f>
        <v>0</v>
      </c>
      <c r="E117" s="17">
        <f>+IF('Expense Categories'!$G$4="Y",IF(G117="Y",ROUND(C117*'Expense Categories'!$G$2,2),0),0)</f>
        <v>0</v>
      </c>
      <c r="F117" s="18"/>
      <c r="G117" s="20"/>
      <c r="H117" s="63"/>
      <c r="I117" s="63"/>
      <c r="J117" s="63"/>
    </row>
    <row r="118" spans="1:10" ht="15.75" customHeight="1" x14ac:dyDescent="0.2">
      <c r="A118" s="20"/>
      <c r="B118" s="20"/>
      <c r="C118" s="17">
        <f>+IF(H118=0,IF('Expense Categories'!$G$4="Y",IF(G118="Y",ROUND(F118/'Expense Categories'!$I$1,2),F118),F118),0)</f>
        <v>0</v>
      </c>
      <c r="D118" s="17">
        <f>+IF('Expense Categories'!$G$4="Y",IF(G118="Y",ROUND(C118*'Expense Categories'!$G$1,2),0),0)</f>
        <v>0</v>
      </c>
      <c r="E118" s="17">
        <f>+IF('Expense Categories'!$G$4="Y",IF(G118="Y",ROUND(C118*'Expense Categories'!$G$2,2),0),0)</f>
        <v>0</v>
      </c>
      <c r="F118" s="18"/>
      <c r="G118" s="20"/>
      <c r="H118" s="63"/>
      <c r="I118" s="63"/>
      <c r="J118" s="63"/>
    </row>
    <row r="119" spans="1:10" ht="15.75" customHeight="1" x14ac:dyDescent="0.2">
      <c r="A119" s="20"/>
      <c r="B119" s="20"/>
      <c r="C119" s="17">
        <f>+IF(H119=0,IF('Expense Categories'!$G$4="Y",IF(G119="Y",ROUND(F119/'Expense Categories'!$I$1,2),F119),F119),0)</f>
        <v>0</v>
      </c>
      <c r="D119" s="17">
        <f>+IF('Expense Categories'!$G$4="Y",IF(G119="Y",ROUND(C119*'Expense Categories'!$G$1,2),0),0)</f>
        <v>0</v>
      </c>
      <c r="E119" s="17">
        <f>+IF('Expense Categories'!$G$4="Y",IF(G119="Y",ROUND(C119*'Expense Categories'!$G$2,2),0),0)</f>
        <v>0</v>
      </c>
      <c r="F119" s="18"/>
      <c r="G119" s="20"/>
      <c r="H119" s="63"/>
      <c r="I119" s="63"/>
      <c r="J119" s="63"/>
    </row>
    <row r="120" spans="1:10" ht="15.75" customHeight="1" x14ac:dyDescent="0.2">
      <c r="A120" s="20"/>
      <c r="B120" s="20"/>
      <c r="C120" s="17">
        <f>+IF(H120=0,IF('Expense Categories'!$G$4="Y",IF(G120="Y",ROUND(F120/'Expense Categories'!$I$1,2),F120),F120),0)</f>
        <v>0</v>
      </c>
      <c r="D120" s="17">
        <f>+IF('Expense Categories'!$G$4="Y",IF(G120="Y",ROUND(C120*'Expense Categories'!$G$1,2),0),0)</f>
        <v>0</v>
      </c>
      <c r="E120" s="17">
        <f>+IF('Expense Categories'!$G$4="Y",IF(G120="Y",ROUND(C120*'Expense Categories'!$G$2,2),0),0)</f>
        <v>0</v>
      </c>
      <c r="F120" s="18"/>
      <c r="G120" s="20"/>
      <c r="H120" s="63"/>
      <c r="I120" s="63"/>
      <c r="J120" s="63"/>
    </row>
    <row r="121" spans="1:10" ht="15.75" customHeight="1" x14ac:dyDescent="0.2">
      <c r="A121" s="20"/>
      <c r="B121" s="20"/>
      <c r="C121" s="17">
        <f>+IF(H121=0,IF('Expense Categories'!$G$4="Y",IF(G121="Y",ROUND(F121/'Expense Categories'!$I$1,2),F121),F121),0)</f>
        <v>0</v>
      </c>
      <c r="D121" s="17">
        <f>+IF('Expense Categories'!$G$4="Y",IF(G121="Y",ROUND(C121*'Expense Categories'!$G$1,2),0),0)</f>
        <v>0</v>
      </c>
      <c r="E121" s="17">
        <f>+IF('Expense Categories'!$G$4="Y",IF(G121="Y",ROUND(C121*'Expense Categories'!$G$2,2),0),0)</f>
        <v>0</v>
      </c>
      <c r="F121" s="18"/>
      <c r="G121" s="20"/>
      <c r="H121" s="63"/>
      <c r="I121" s="63"/>
      <c r="J121" s="63"/>
    </row>
    <row r="122" spans="1:10" ht="15.75" customHeight="1" x14ac:dyDescent="0.2">
      <c r="A122" s="20"/>
      <c r="B122" s="20"/>
      <c r="C122" s="17">
        <f>+IF(H122=0,IF('Expense Categories'!$G$4="Y",IF(G122="Y",ROUND(F122/'Expense Categories'!$I$1,2),F122),F122),0)</f>
        <v>0</v>
      </c>
      <c r="D122" s="17">
        <f>+IF('Expense Categories'!$G$4="Y",IF(G122="Y",ROUND(C122*'Expense Categories'!$G$1,2),0),0)</f>
        <v>0</v>
      </c>
      <c r="E122" s="17">
        <f>+IF('Expense Categories'!$G$4="Y",IF(G122="Y",ROUND(C122*'Expense Categories'!$G$2,2),0),0)</f>
        <v>0</v>
      </c>
      <c r="F122" s="18"/>
      <c r="G122" s="20"/>
      <c r="H122" s="63"/>
      <c r="I122" s="63"/>
      <c r="J122" s="63"/>
    </row>
    <row r="123" spans="1:10" ht="15.75" customHeight="1" x14ac:dyDescent="0.2">
      <c r="A123" s="20"/>
      <c r="B123" s="20"/>
      <c r="C123" s="17">
        <f>+IF(H123=0,IF('Expense Categories'!$G$4="Y",IF(G123="Y",ROUND(F123/'Expense Categories'!$I$1,2),F123),F123),0)</f>
        <v>0</v>
      </c>
      <c r="D123" s="17">
        <f>+IF('Expense Categories'!$G$4="Y",IF(G123="Y",ROUND(C123*'Expense Categories'!$G$1,2),0),0)</f>
        <v>0</v>
      </c>
      <c r="E123" s="17">
        <f>+IF('Expense Categories'!$G$4="Y",IF(G123="Y",ROUND(C123*'Expense Categories'!$G$2,2),0),0)</f>
        <v>0</v>
      </c>
      <c r="F123" s="18"/>
      <c r="G123" s="20"/>
      <c r="H123" s="63"/>
      <c r="I123" s="63"/>
      <c r="J123" s="63"/>
    </row>
    <row r="124" spans="1:10" ht="15.75" customHeight="1" x14ac:dyDescent="0.2">
      <c r="A124" s="20"/>
      <c r="B124" s="20"/>
      <c r="C124" s="17">
        <f>+IF(H124=0,IF('Expense Categories'!$G$4="Y",IF(G124="Y",ROUND(F124/'Expense Categories'!$I$1,2),F124),F124),0)</f>
        <v>0</v>
      </c>
      <c r="D124" s="17">
        <f>+IF('Expense Categories'!$G$4="Y",IF(G124="Y",ROUND(C124*'Expense Categories'!$G$1,2),0),0)</f>
        <v>0</v>
      </c>
      <c r="E124" s="17">
        <f>+IF('Expense Categories'!$G$4="Y",IF(G124="Y",ROUND(C124*'Expense Categories'!$G$2,2),0),0)</f>
        <v>0</v>
      </c>
      <c r="F124" s="18"/>
      <c r="G124" s="20"/>
      <c r="H124" s="63"/>
      <c r="I124" s="63"/>
      <c r="J124" s="63"/>
    </row>
    <row r="125" spans="1:10" ht="15.75" customHeight="1" x14ac:dyDescent="0.2">
      <c r="A125" s="20"/>
      <c r="B125" s="20"/>
      <c r="C125" s="17">
        <f>+IF(H125=0,IF('Expense Categories'!$G$4="Y",IF(G125="Y",ROUND(F125/'Expense Categories'!$I$1,2),F125),F125),0)</f>
        <v>0</v>
      </c>
      <c r="D125" s="17">
        <f>+IF('Expense Categories'!$G$4="Y",IF(G125="Y",ROUND(C125*'Expense Categories'!$G$1,2),0),0)</f>
        <v>0</v>
      </c>
      <c r="E125" s="17">
        <f>+IF('Expense Categories'!$G$4="Y",IF(G125="Y",ROUND(C125*'Expense Categories'!$G$2,2),0),0)</f>
        <v>0</v>
      </c>
      <c r="F125" s="18"/>
      <c r="G125" s="20"/>
      <c r="H125" s="63"/>
      <c r="I125" s="63"/>
      <c r="J125" s="63"/>
    </row>
    <row r="126" spans="1:10" ht="15.75" customHeight="1" x14ac:dyDescent="0.2">
      <c r="A126" s="20"/>
      <c r="B126" s="20"/>
      <c r="C126" s="17">
        <f>+IF(H126=0,IF('Expense Categories'!$G$4="Y",IF(G126="Y",ROUND(F126/'Expense Categories'!$I$1,2),F126),F126),0)</f>
        <v>0</v>
      </c>
      <c r="D126" s="17">
        <f>+IF('Expense Categories'!$G$4="Y",IF(G126="Y",ROUND(C126*'Expense Categories'!$G$1,2),0),0)</f>
        <v>0</v>
      </c>
      <c r="E126" s="17">
        <f>+IF('Expense Categories'!$G$4="Y",IF(G126="Y",ROUND(C126*'Expense Categories'!$G$2,2),0),0)</f>
        <v>0</v>
      </c>
      <c r="F126" s="18"/>
      <c r="G126" s="20"/>
      <c r="H126" s="63"/>
      <c r="I126" s="63"/>
      <c r="J126" s="63"/>
    </row>
    <row r="127" spans="1:10" ht="15.75" customHeight="1" x14ac:dyDescent="0.2">
      <c r="A127" s="20"/>
      <c r="B127" s="20"/>
      <c r="C127" s="17">
        <f>+IF(H127=0,IF('Expense Categories'!$G$4="Y",IF(G127="Y",ROUND(F127/'Expense Categories'!$I$1,2),F127),F127),0)</f>
        <v>0</v>
      </c>
      <c r="D127" s="17">
        <f>+IF('Expense Categories'!$G$4="Y",IF(G127="Y",ROUND(C127*'Expense Categories'!$G$1,2),0),0)</f>
        <v>0</v>
      </c>
      <c r="E127" s="17">
        <f>+IF('Expense Categories'!$G$4="Y",IF(G127="Y",ROUND(C127*'Expense Categories'!$G$2,2),0),0)</f>
        <v>0</v>
      </c>
      <c r="F127" s="18"/>
      <c r="G127" s="20"/>
      <c r="H127" s="63"/>
      <c r="I127" s="63"/>
      <c r="J127" s="63"/>
    </row>
    <row r="128" spans="1:10" ht="15.75" customHeight="1" x14ac:dyDescent="0.2">
      <c r="A128" s="20"/>
      <c r="B128" s="20"/>
      <c r="C128" s="17">
        <f>+IF(H128=0,IF('Expense Categories'!$G$4="Y",IF(G128="Y",ROUND(F128/'Expense Categories'!$I$1,2),F128),F128),0)</f>
        <v>0</v>
      </c>
      <c r="D128" s="17">
        <f>+IF('Expense Categories'!$G$4="Y",IF(G128="Y",ROUND(C128*'Expense Categories'!$G$1,2),0),0)</f>
        <v>0</v>
      </c>
      <c r="E128" s="17">
        <f>+IF('Expense Categories'!$G$4="Y",IF(G128="Y",ROUND(C128*'Expense Categories'!$G$2,2),0),0)</f>
        <v>0</v>
      </c>
      <c r="F128" s="18"/>
      <c r="G128" s="20"/>
      <c r="H128" s="63"/>
      <c r="I128" s="63"/>
      <c r="J128" s="63"/>
    </row>
    <row r="129" spans="1:10" ht="15.75" customHeight="1" x14ac:dyDescent="0.2">
      <c r="A129" s="20"/>
      <c r="B129" s="20"/>
      <c r="C129" s="17">
        <f>+IF(H129=0,IF('Expense Categories'!$G$4="Y",IF(G129="Y",ROUND(F129/'Expense Categories'!$I$1,2),F129),F129),0)</f>
        <v>0</v>
      </c>
      <c r="D129" s="17">
        <f>+IF('Expense Categories'!$G$4="Y",IF(G129="Y",ROUND(C129*'Expense Categories'!$G$1,2),0),0)</f>
        <v>0</v>
      </c>
      <c r="E129" s="17">
        <f>+IF('Expense Categories'!$G$4="Y",IF(G129="Y",ROUND(C129*'Expense Categories'!$G$2,2),0),0)</f>
        <v>0</v>
      </c>
      <c r="F129" s="18"/>
      <c r="G129" s="20"/>
      <c r="H129" s="63"/>
      <c r="I129" s="63"/>
      <c r="J129" s="63"/>
    </row>
    <row r="130" spans="1:10" ht="15.75" customHeight="1" x14ac:dyDescent="0.2">
      <c r="A130" s="20"/>
      <c r="B130" s="20"/>
      <c r="C130" s="17">
        <f>+IF(H130=0,IF('Expense Categories'!$G$4="Y",IF(G130="Y",ROUND(F130/'Expense Categories'!$I$1,2),F130),F130),0)</f>
        <v>0</v>
      </c>
      <c r="D130" s="17">
        <f>+IF('Expense Categories'!$G$4="Y",IF(G130="Y",ROUND(C130*'Expense Categories'!$G$1,2),0),0)</f>
        <v>0</v>
      </c>
      <c r="E130" s="17">
        <f>+IF('Expense Categories'!$G$4="Y",IF(G130="Y",ROUND(C130*'Expense Categories'!$G$2,2),0),0)</f>
        <v>0</v>
      </c>
      <c r="F130" s="18"/>
      <c r="G130" s="20"/>
      <c r="H130" s="63"/>
      <c r="I130" s="63"/>
      <c r="J130" s="63"/>
    </row>
    <row r="131" spans="1:10" ht="15.75" customHeight="1" x14ac:dyDescent="0.2">
      <c r="A131" s="20"/>
      <c r="B131" s="20"/>
      <c r="C131" s="17">
        <f>+IF(H131=0,IF('Expense Categories'!$G$4="Y",IF(G131="Y",ROUND(F131/'Expense Categories'!$I$1,2),F131),F131),0)</f>
        <v>0</v>
      </c>
      <c r="D131" s="17">
        <f>+IF('Expense Categories'!$G$4="Y",IF(G131="Y",ROUND(C131*'Expense Categories'!$G$1,2),0),0)</f>
        <v>0</v>
      </c>
      <c r="E131" s="17">
        <f>+IF('Expense Categories'!$G$4="Y",IF(G131="Y",ROUND(C131*'Expense Categories'!$G$2,2),0),0)</f>
        <v>0</v>
      </c>
      <c r="F131" s="18"/>
      <c r="G131" s="20"/>
      <c r="H131" s="63"/>
      <c r="I131" s="63"/>
      <c r="J131" s="63"/>
    </row>
    <row r="132" spans="1:10" ht="15.75" customHeight="1" x14ac:dyDescent="0.2">
      <c r="A132" s="20"/>
      <c r="B132" s="20"/>
      <c r="C132" s="17">
        <f>+IF(H132=0,IF('Expense Categories'!$G$4="Y",IF(G132="Y",ROUND(F132/'Expense Categories'!$I$1,2),F132),F132),0)</f>
        <v>0</v>
      </c>
      <c r="D132" s="17">
        <f>+IF('Expense Categories'!$G$4="Y",IF(G132="Y",ROUND(C132*'Expense Categories'!$G$1,2),0),0)</f>
        <v>0</v>
      </c>
      <c r="E132" s="17">
        <f>+IF('Expense Categories'!$G$4="Y",IF(G132="Y",ROUND(C132*'Expense Categories'!$G$2,2),0),0)</f>
        <v>0</v>
      </c>
      <c r="F132" s="18"/>
      <c r="G132" s="20"/>
      <c r="H132" s="63"/>
      <c r="I132" s="63"/>
      <c r="J132" s="63"/>
    </row>
    <row r="133" spans="1:10" ht="15.75" customHeight="1" x14ac:dyDescent="0.2">
      <c r="A133" s="20"/>
      <c r="B133" s="20"/>
      <c r="C133" s="17">
        <f>+IF(H133=0,IF('Expense Categories'!$G$4="Y",IF(G133="Y",ROUND(F133/'Expense Categories'!$I$1,2),F133),F133),0)</f>
        <v>0</v>
      </c>
      <c r="D133" s="17">
        <f>+IF('Expense Categories'!$G$4="Y",IF(G133="Y",ROUND(C133*'Expense Categories'!$G$1,2),0),0)</f>
        <v>0</v>
      </c>
      <c r="E133" s="17">
        <f>+IF('Expense Categories'!$G$4="Y",IF(G133="Y",ROUND(C133*'Expense Categories'!$G$2,2),0),0)</f>
        <v>0</v>
      </c>
      <c r="F133" s="18"/>
      <c r="G133" s="20"/>
      <c r="H133" s="63"/>
      <c r="I133" s="63"/>
      <c r="J133" s="63"/>
    </row>
    <row r="134" spans="1:10" ht="15.75" customHeight="1" x14ac:dyDescent="0.2">
      <c r="A134" s="20"/>
      <c r="B134" s="20"/>
      <c r="C134" s="17">
        <f>+IF(H134=0,IF('Expense Categories'!$G$4="Y",IF(G134="Y",ROUND(F134/'Expense Categories'!$I$1,2),F134),F134),0)</f>
        <v>0</v>
      </c>
      <c r="D134" s="17">
        <f>+IF('Expense Categories'!$G$4="Y",IF(G134="Y",ROUND(C134*'Expense Categories'!$G$1,2),0),0)</f>
        <v>0</v>
      </c>
      <c r="E134" s="17">
        <f>+IF('Expense Categories'!$G$4="Y",IF(G134="Y",ROUND(C134*'Expense Categories'!$G$2,2),0),0)</f>
        <v>0</v>
      </c>
      <c r="F134" s="18"/>
      <c r="G134" s="20"/>
      <c r="H134" s="63"/>
      <c r="I134" s="63"/>
      <c r="J134" s="63"/>
    </row>
    <row r="135" spans="1:10" ht="15.75" customHeight="1" x14ac:dyDescent="0.2">
      <c r="A135" s="20"/>
      <c r="B135" s="20"/>
      <c r="C135" s="17">
        <f>+IF(H135=0,IF('Expense Categories'!$G$4="Y",IF(G135="Y",ROUND(F135/'Expense Categories'!$I$1,2),F135),F135),0)</f>
        <v>0</v>
      </c>
      <c r="D135" s="17">
        <f>+IF('Expense Categories'!$G$4="Y",IF(G135="Y",ROUND(C135*'Expense Categories'!$G$1,2),0),0)</f>
        <v>0</v>
      </c>
      <c r="E135" s="17">
        <f>+IF('Expense Categories'!$G$4="Y",IF(G135="Y",ROUND(C135*'Expense Categories'!$G$2,2),0),0)</f>
        <v>0</v>
      </c>
      <c r="F135" s="18"/>
      <c r="G135" s="20"/>
      <c r="H135" s="63"/>
      <c r="I135" s="63"/>
      <c r="J135" s="63"/>
    </row>
    <row r="136" spans="1:10" ht="15.75" customHeight="1" x14ac:dyDescent="0.2">
      <c r="A136" s="20"/>
      <c r="B136" s="20"/>
      <c r="C136" s="17">
        <f>+IF(H136=0,IF('Expense Categories'!$G$4="Y",IF(G136="Y",ROUND(F136/'Expense Categories'!$I$1,2),F136),F136),0)</f>
        <v>0</v>
      </c>
      <c r="D136" s="17">
        <f>+IF('Expense Categories'!$G$4="Y",IF(G136="Y",ROUND(C136*'Expense Categories'!$G$1,2),0),0)</f>
        <v>0</v>
      </c>
      <c r="E136" s="17">
        <f>+IF('Expense Categories'!$G$4="Y",IF(G136="Y",ROUND(C136*'Expense Categories'!$G$2,2),0),0)</f>
        <v>0</v>
      </c>
      <c r="F136" s="18"/>
      <c r="G136" s="20"/>
      <c r="H136" s="63"/>
      <c r="I136" s="63"/>
      <c r="J136" s="63"/>
    </row>
    <row r="137" spans="1:10" ht="15.75" customHeight="1" x14ac:dyDescent="0.2">
      <c r="A137" s="20"/>
      <c r="B137" s="20"/>
      <c r="C137" s="17">
        <f>+IF(H137=0,IF('Expense Categories'!$G$4="Y",IF(G137="Y",ROUND(F137/'Expense Categories'!$I$1,2),F137),F137),0)</f>
        <v>0</v>
      </c>
      <c r="D137" s="17">
        <f>+IF('Expense Categories'!$G$4="Y",IF(G137="Y",ROUND(C137*'Expense Categories'!$G$1,2),0),0)</f>
        <v>0</v>
      </c>
      <c r="E137" s="17">
        <f>+IF('Expense Categories'!$G$4="Y",IF(G137="Y",ROUND(C137*'Expense Categories'!$G$2,2),0),0)</f>
        <v>0</v>
      </c>
      <c r="F137" s="18"/>
      <c r="G137" s="20"/>
      <c r="H137" s="63"/>
      <c r="I137" s="63"/>
      <c r="J137" s="63"/>
    </row>
    <row r="138" spans="1:10" ht="15.75" customHeight="1" x14ac:dyDescent="0.2">
      <c r="A138" s="20"/>
      <c r="B138" s="20"/>
      <c r="C138" s="17">
        <f>+IF(H138=0,IF('Expense Categories'!$G$4="Y",IF(G138="Y",ROUND(F138/'Expense Categories'!$I$1,2),F138),F138),0)</f>
        <v>0</v>
      </c>
      <c r="D138" s="17">
        <f>+IF('Expense Categories'!$G$4="Y",IF(G138="Y",ROUND(C138*'Expense Categories'!$G$1,2),0),0)</f>
        <v>0</v>
      </c>
      <c r="E138" s="17">
        <f>+IF('Expense Categories'!$G$4="Y",IF(G138="Y",ROUND(C138*'Expense Categories'!$G$2,2),0),0)</f>
        <v>0</v>
      </c>
      <c r="F138" s="18"/>
      <c r="G138" s="20"/>
      <c r="H138" s="63"/>
      <c r="I138" s="63"/>
      <c r="J138" s="63"/>
    </row>
    <row r="139" spans="1:10" ht="15.75" customHeight="1" x14ac:dyDescent="0.2">
      <c r="A139" s="20"/>
      <c r="B139" s="20"/>
      <c r="C139" s="17">
        <f>+IF(H139=0,IF('Expense Categories'!$G$4="Y",IF(G139="Y",ROUND(F139/'Expense Categories'!$I$1,2),F139),F139),0)</f>
        <v>0</v>
      </c>
      <c r="D139" s="17">
        <f>+IF('Expense Categories'!$G$4="Y",IF(G139="Y",ROUND(C139*'Expense Categories'!$G$1,2),0),0)</f>
        <v>0</v>
      </c>
      <c r="E139" s="17">
        <f>+IF('Expense Categories'!$G$4="Y",IF(G139="Y",ROUND(C139*'Expense Categories'!$G$2,2),0),0)</f>
        <v>0</v>
      </c>
      <c r="F139" s="18"/>
      <c r="G139" s="20"/>
      <c r="H139" s="63"/>
      <c r="I139" s="63"/>
      <c r="J139" s="63"/>
    </row>
    <row r="140" spans="1:10" ht="15.75" customHeight="1" x14ac:dyDescent="0.2">
      <c r="A140" s="20"/>
      <c r="B140" s="20"/>
      <c r="C140" s="17">
        <f>+IF(H140=0,IF('Expense Categories'!$G$4="Y",IF(G140="Y",ROUND(F140/'Expense Categories'!$I$1,2),F140),F140),0)</f>
        <v>0</v>
      </c>
      <c r="D140" s="17">
        <f>+IF('Expense Categories'!$G$4="Y",IF(G140="Y",ROUND(C140*'Expense Categories'!$G$1,2),0),0)</f>
        <v>0</v>
      </c>
      <c r="E140" s="17">
        <f>+IF('Expense Categories'!$G$4="Y",IF(G140="Y",ROUND(C140*'Expense Categories'!$G$2,2),0),0)</f>
        <v>0</v>
      </c>
      <c r="F140" s="18"/>
      <c r="G140" s="20"/>
      <c r="H140" s="63"/>
      <c r="I140" s="63"/>
      <c r="J140" s="63"/>
    </row>
    <row r="141" spans="1:10" ht="15.75" customHeight="1" x14ac:dyDescent="0.2">
      <c r="A141" s="20"/>
      <c r="B141" s="20"/>
      <c r="C141" s="17">
        <f>+IF(H141=0,IF('Expense Categories'!$G$4="Y",IF(G141="Y",ROUND(F141/'Expense Categories'!$I$1,2),F141),F141),0)</f>
        <v>0</v>
      </c>
      <c r="D141" s="17">
        <f>+IF('Expense Categories'!$G$4="Y",IF(G141="Y",ROUND(C141*'Expense Categories'!$G$1,2),0),0)</f>
        <v>0</v>
      </c>
      <c r="E141" s="17">
        <f>+IF('Expense Categories'!$G$4="Y",IF(G141="Y",ROUND(C141*'Expense Categories'!$G$2,2),0),0)</f>
        <v>0</v>
      </c>
      <c r="F141" s="18"/>
      <c r="G141" s="20"/>
      <c r="H141" s="63"/>
      <c r="I141" s="63"/>
      <c r="J141" s="63"/>
    </row>
    <row r="142" spans="1:10" ht="15.75" customHeight="1" x14ac:dyDescent="0.2">
      <c r="A142" s="20"/>
      <c r="B142" s="20"/>
      <c r="C142" s="17">
        <f>+IF(H142=0,IF('Expense Categories'!$G$4="Y",IF(G142="Y",ROUND(F142/'Expense Categories'!$I$1,2),F142),F142),0)</f>
        <v>0</v>
      </c>
      <c r="D142" s="17">
        <f>+IF('Expense Categories'!$G$4="Y",IF(G142="Y",ROUND(C142*'Expense Categories'!$G$1,2),0),0)</f>
        <v>0</v>
      </c>
      <c r="E142" s="17">
        <f>+IF('Expense Categories'!$G$4="Y",IF(G142="Y",ROUND(C142*'Expense Categories'!$G$2,2),0),0)</f>
        <v>0</v>
      </c>
      <c r="F142" s="18"/>
      <c r="G142" s="20"/>
      <c r="H142" s="63"/>
      <c r="I142" s="63"/>
      <c r="J142" s="63"/>
    </row>
    <row r="143" spans="1:10" ht="15.75" customHeight="1" x14ac:dyDescent="0.2">
      <c r="A143" s="20"/>
      <c r="B143" s="20"/>
      <c r="C143" s="17">
        <f>+IF(H143=0,IF('Expense Categories'!$G$4="Y",IF(G143="Y",ROUND(F143/'Expense Categories'!$I$1,2),F143),F143),0)</f>
        <v>0</v>
      </c>
      <c r="D143" s="17">
        <f>+IF('Expense Categories'!$G$4="Y",IF(G143="Y",ROUND(C143*'Expense Categories'!$G$1,2),0),0)</f>
        <v>0</v>
      </c>
      <c r="E143" s="17">
        <f>+IF('Expense Categories'!$G$4="Y",IF(G143="Y",ROUND(C143*'Expense Categories'!$G$2,2),0),0)</f>
        <v>0</v>
      </c>
      <c r="F143" s="18"/>
      <c r="G143" s="20"/>
      <c r="H143" s="63"/>
      <c r="I143" s="63"/>
      <c r="J143" s="63"/>
    </row>
    <row r="144" spans="1:10" ht="15.75" customHeight="1" x14ac:dyDescent="0.2">
      <c r="A144" s="20"/>
      <c r="B144" s="20"/>
      <c r="C144" s="17">
        <f>+IF(H144=0,IF('Expense Categories'!$G$4="Y",IF(G144="Y",ROUND(F144/'Expense Categories'!$I$1,2),F144),F144),0)</f>
        <v>0</v>
      </c>
      <c r="D144" s="17">
        <f>+IF('Expense Categories'!$G$4="Y",IF(G144="Y",ROUND(C144*'Expense Categories'!$G$1,2),0),0)</f>
        <v>0</v>
      </c>
      <c r="E144" s="17">
        <f>+IF('Expense Categories'!$G$4="Y",IF(G144="Y",ROUND(C144*'Expense Categories'!$G$2,2),0),0)</f>
        <v>0</v>
      </c>
      <c r="F144" s="18"/>
      <c r="G144" s="20"/>
      <c r="H144" s="63"/>
      <c r="I144" s="63"/>
      <c r="J144" s="63"/>
    </row>
    <row r="145" spans="1:10" ht="15.75" customHeight="1" x14ac:dyDescent="0.2">
      <c r="A145" s="20"/>
      <c r="B145" s="20"/>
      <c r="C145" s="17">
        <f>+IF(H145=0,IF('Expense Categories'!$G$4="Y",IF(G145="Y",ROUND(F145/'Expense Categories'!$I$1,2),F145),F145),0)</f>
        <v>0</v>
      </c>
      <c r="D145" s="17">
        <f>+IF('Expense Categories'!$G$4="Y",IF(G145="Y",ROUND(C145*'Expense Categories'!$G$1,2),0),0)</f>
        <v>0</v>
      </c>
      <c r="E145" s="17">
        <f>+IF('Expense Categories'!$G$4="Y",IF(G145="Y",ROUND(C145*'Expense Categories'!$G$2,2),0),0)</f>
        <v>0</v>
      </c>
      <c r="F145" s="18"/>
      <c r="G145" s="20"/>
      <c r="H145" s="63"/>
      <c r="I145" s="63"/>
      <c r="J145" s="63"/>
    </row>
    <row r="146" spans="1:10" ht="15.75" customHeight="1" x14ac:dyDescent="0.2">
      <c r="A146" s="20"/>
      <c r="B146" s="20"/>
      <c r="C146" s="17">
        <f>+IF(H146=0,IF('Expense Categories'!$G$4="Y",IF(G146="Y",ROUND(F146/'Expense Categories'!$I$1,2),F146),F146),0)</f>
        <v>0</v>
      </c>
      <c r="D146" s="17">
        <f>+IF('Expense Categories'!$G$4="Y",IF(G146="Y",ROUND(C146*'Expense Categories'!$G$1,2),0),0)</f>
        <v>0</v>
      </c>
      <c r="E146" s="17">
        <f>+IF('Expense Categories'!$G$4="Y",IF(G146="Y",ROUND(C146*'Expense Categories'!$G$2,2),0),0)</f>
        <v>0</v>
      </c>
      <c r="F146" s="18"/>
      <c r="G146" s="20"/>
      <c r="H146" s="63"/>
      <c r="I146" s="63"/>
      <c r="J146" s="63"/>
    </row>
    <row r="147" spans="1:10" ht="15.75" customHeight="1" x14ac:dyDescent="0.2">
      <c r="A147" s="20"/>
      <c r="B147" s="20"/>
      <c r="C147" s="17">
        <f>+IF(H147=0,IF('Expense Categories'!$G$4="Y",IF(G147="Y",ROUND(F147/'Expense Categories'!$I$1,2),F147),F147),0)</f>
        <v>0</v>
      </c>
      <c r="D147" s="17">
        <f>+IF('Expense Categories'!$G$4="Y",IF(G147="Y",ROUND(C147*'Expense Categories'!$G$1,2),0),0)</f>
        <v>0</v>
      </c>
      <c r="E147" s="17">
        <f>+IF('Expense Categories'!$G$4="Y",IF(G147="Y",ROUND(C147*'Expense Categories'!$G$2,2),0),0)</f>
        <v>0</v>
      </c>
      <c r="F147" s="18"/>
      <c r="G147" s="20"/>
      <c r="H147" s="63"/>
      <c r="I147" s="63"/>
      <c r="J147" s="63"/>
    </row>
    <row r="148" spans="1:10" ht="15.75" customHeight="1" x14ac:dyDescent="0.2">
      <c r="A148" s="20"/>
      <c r="B148" s="20"/>
      <c r="C148" s="17">
        <f>+IF(H148=0,IF('Expense Categories'!$G$4="Y",IF(G148="Y",ROUND(F148/'Expense Categories'!$I$1,2),F148),F148),0)</f>
        <v>0</v>
      </c>
      <c r="D148" s="17">
        <f>+IF('Expense Categories'!$G$4="Y",IF(G148="Y",ROUND(C148*'Expense Categories'!$G$1,2),0),0)</f>
        <v>0</v>
      </c>
      <c r="E148" s="17">
        <f>+IF('Expense Categories'!$G$4="Y",IF(G148="Y",ROUND(C148*'Expense Categories'!$G$2,2),0),0)</f>
        <v>0</v>
      </c>
      <c r="F148" s="18"/>
      <c r="G148" s="20"/>
      <c r="H148" s="63"/>
      <c r="I148" s="63"/>
      <c r="J148" s="63"/>
    </row>
    <row r="149" spans="1:10" ht="15.75" customHeight="1" x14ac:dyDescent="0.2">
      <c r="A149" s="20"/>
      <c r="B149" s="20"/>
      <c r="C149" s="17">
        <f>+IF(H149=0,IF('Expense Categories'!$G$4="Y",IF(G149="Y",ROUND(F149/'Expense Categories'!$I$1,2),F149),F149),0)</f>
        <v>0</v>
      </c>
      <c r="D149" s="17">
        <f>+IF('Expense Categories'!$G$4="Y",IF(G149="Y",ROUND(C149*'Expense Categories'!$G$1,2),0),0)</f>
        <v>0</v>
      </c>
      <c r="E149" s="17">
        <f>+IF('Expense Categories'!$G$4="Y",IF(G149="Y",ROUND(C149*'Expense Categories'!$G$2,2),0),0)</f>
        <v>0</v>
      </c>
      <c r="F149" s="18"/>
      <c r="G149" s="20"/>
      <c r="H149" s="63"/>
      <c r="I149" s="63"/>
      <c r="J149" s="63"/>
    </row>
    <row r="150" spans="1:10" ht="15.75" customHeight="1" x14ac:dyDescent="0.2">
      <c r="A150" s="20"/>
      <c r="B150" s="20"/>
      <c r="C150" s="17">
        <f>+IF(H150=0,IF('Expense Categories'!$G$4="Y",IF(G150="Y",ROUND(F150/'Expense Categories'!$I$1,2),F150),F150),0)</f>
        <v>0</v>
      </c>
      <c r="D150" s="17">
        <f>+IF('Expense Categories'!$G$4="Y",IF(G150="Y",ROUND(C150*'Expense Categories'!$G$1,2),0),0)</f>
        <v>0</v>
      </c>
      <c r="E150" s="17">
        <f>+IF('Expense Categories'!$G$4="Y",IF(G150="Y",ROUND(C150*'Expense Categories'!$G$2,2),0),0)</f>
        <v>0</v>
      </c>
      <c r="F150" s="18"/>
      <c r="G150" s="20"/>
      <c r="H150" s="63"/>
      <c r="I150" s="63"/>
      <c r="J150" s="63"/>
    </row>
    <row r="151" spans="1:10" ht="15.75" customHeight="1" x14ac:dyDescent="0.2">
      <c r="A151" s="20"/>
      <c r="B151" s="20"/>
      <c r="C151" s="17">
        <f>+IF(H151=0,IF('Expense Categories'!$G$4="Y",IF(G151="Y",ROUND(F151/'Expense Categories'!$I$1,2),F151),F151),0)</f>
        <v>0</v>
      </c>
      <c r="D151" s="17">
        <f>+IF('Expense Categories'!$G$4="Y",IF(G151="Y",ROUND(C151*'Expense Categories'!$G$1,2),0),0)</f>
        <v>0</v>
      </c>
      <c r="E151" s="17">
        <f>+IF('Expense Categories'!$G$4="Y",IF(G151="Y",ROUND(C151*'Expense Categories'!$G$2,2),0),0)</f>
        <v>0</v>
      </c>
      <c r="F151" s="18"/>
      <c r="G151" s="20"/>
      <c r="H151" s="63"/>
      <c r="I151" s="63"/>
      <c r="J151" s="63"/>
    </row>
    <row r="152" spans="1:10" ht="15.75" customHeight="1" x14ac:dyDescent="0.2">
      <c r="A152" s="20"/>
      <c r="B152" s="20"/>
      <c r="C152" s="17">
        <f>+IF(H152=0,IF('Expense Categories'!$G$4="Y",IF(G152="Y",ROUND(F152/'Expense Categories'!$I$1,2),F152),F152),0)</f>
        <v>0</v>
      </c>
      <c r="D152" s="17">
        <f>+IF('Expense Categories'!$G$4="Y",IF(G152="Y",ROUND(C152*'Expense Categories'!$G$1,2),0),0)</f>
        <v>0</v>
      </c>
      <c r="E152" s="17">
        <f>+IF('Expense Categories'!$G$4="Y",IF(G152="Y",ROUND(C152*'Expense Categories'!$G$2,2),0),0)</f>
        <v>0</v>
      </c>
      <c r="F152" s="18"/>
      <c r="G152" s="20"/>
      <c r="H152" s="63"/>
      <c r="I152" s="63"/>
      <c r="J152" s="63"/>
    </row>
    <row r="153" spans="1:10" ht="15.75" customHeight="1" x14ac:dyDescent="0.2">
      <c r="A153" s="20"/>
      <c r="B153" s="20"/>
      <c r="C153" s="17">
        <f>+IF(H153=0,IF('Expense Categories'!$G$4="Y",IF(G153="Y",ROUND(F153/'Expense Categories'!$I$1,2),F153),F153),0)</f>
        <v>0</v>
      </c>
      <c r="D153" s="17">
        <f>+IF('Expense Categories'!$G$4="Y",IF(G153="Y",ROUND(C153*'Expense Categories'!$G$1,2),0),0)</f>
        <v>0</v>
      </c>
      <c r="E153" s="17">
        <f>+IF('Expense Categories'!$G$4="Y",IF(G153="Y",ROUND(C153*'Expense Categories'!$G$2,2),0),0)</f>
        <v>0</v>
      </c>
      <c r="F153" s="18"/>
      <c r="G153" s="20"/>
      <c r="H153" s="63"/>
      <c r="I153" s="63"/>
      <c r="J153" s="63"/>
    </row>
    <row r="154" spans="1:10" ht="15.75" customHeight="1" x14ac:dyDescent="0.2">
      <c r="A154" s="20"/>
      <c r="B154" s="20"/>
      <c r="C154" s="17">
        <f>+IF(H154=0,IF('Expense Categories'!$G$4="Y",IF(G154="Y",ROUND(F154/'Expense Categories'!$I$1,2),F154),F154),0)</f>
        <v>0</v>
      </c>
      <c r="D154" s="17">
        <f>+IF('Expense Categories'!$G$4="Y",IF(G154="Y",ROUND(C154*'Expense Categories'!$G$1,2),0),0)</f>
        <v>0</v>
      </c>
      <c r="E154" s="17">
        <f>+IF('Expense Categories'!$G$4="Y",IF(G154="Y",ROUND(C154*'Expense Categories'!$G$2,2),0),0)</f>
        <v>0</v>
      </c>
      <c r="F154" s="18"/>
      <c r="G154" s="20"/>
      <c r="H154" s="63"/>
      <c r="I154" s="63"/>
      <c r="J154" s="63"/>
    </row>
    <row r="155" spans="1:10" ht="15.75" customHeight="1" x14ac:dyDescent="0.2">
      <c r="A155" s="20"/>
      <c r="B155" s="20"/>
      <c r="C155" s="17">
        <f>+IF(H155=0,IF('Expense Categories'!$G$4="Y",IF(G155="Y",ROUND(F155/'Expense Categories'!$I$1,2),F155),F155),0)</f>
        <v>0</v>
      </c>
      <c r="D155" s="17">
        <f>+IF('Expense Categories'!$G$4="Y",IF(G155="Y",ROUND(C155*'Expense Categories'!$G$1,2),0),0)</f>
        <v>0</v>
      </c>
      <c r="E155" s="17">
        <f>+IF('Expense Categories'!$G$4="Y",IF(G155="Y",ROUND(C155*'Expense Categories'!$G$2,2),0),0)</f>
        <v>0</v>
      </c>
      <c r="F155" s="18"/>
      <c r="G155" s="20"/>
      <c r="H155" s="63"/>
      <c r="I155" s="63"/>
      <c r="J155" s="63"/>
    </row>
    <row r="156" spans="1:10" ht="15.75" customHeight="1" x14ac:dyDescent="0.2">
      <c r="A156" s="20"/>
      <c r="B156" s="20"/>
      <c r="C156" s="17">
        <f>+IF(H156=0,IF('Expense Categories'!$G$4="Y",IF(G156="Y",ROUND(F156/'Expense Categories'!$I$1,2),F156),F156),0)</f>
        <v>0</v>
      </c>
      <c r="D156" s="17">
        <f>+IF('Expense Categories'!$G$4="Y",IF(G156="Y",ROUND(C156*'Expense Categories'!$G$1,2),0),0)</f>
        <v>0</v>
      </c>
      <c r="E156" s="17">
        <f>+IF('Expense Categories'!$G$4="Y",IF(G156="Y",ROUND(C156*'Expense Categories'!$G$2,2),0),0)</f>
        <v>0</v>
      </c>
      <c r="F156" s="18"/>
      <c r="G156" s="20"/>
      <c r="H156" s="63"/>
      <c r="I156" s="63"/>
      <c r="J156" s="63"/>
    </row>
    <row r="157" spans="1:10" ht="15.75" customHeight="1" x14ac:dyDescent="0.2">
      <c r="A157" s="20"/>
      <c r="B157" s="20"/>
      <c r="C157" s="17">
        <f>+IF(H157=0,IF('Expense Categories'!$G$4="Y",IF(G157="Y",ROUND(F157/'Expense Categories'!$I$1,2),F157),F157),0)</f>
        <v>0</v>
      </c>
      <c r="D157" s="17">
        <f>+IF('Expense Categories'!$G$4="Y",IF(G157="Y",ROUND(C157*'Expense Categories'!$G$1,2),0),0)</f>
        <v>0</v>
      </c>
      <c r="E157" s="17">
        <f>+IF('Expense Categories'!$G$4="Y",IF(G157="Y",ROUND(C157*'Expense Categories'!$G$2,2),0),0)</f>
        <v>0</v>
      </c>
      <c r="F157" s="18"/>
      <c r="G157" s="20"/>
      <c r="H157" s="63"/>
      <c r="I157" s="63"/>
      <c r="J157" s="63"/>
    </row>
    <row r="158" spans="1:10" ht="15.75" customHeight="1" x14ac:dyDescent="0.2">
      <c r="A158" s="20"/>
      <c r="B158" s="20"/>
      <c r="C158" s="17">
        <f>+IF(H158=0,IF('Expense Categories'!$G$4="Y",IF(G158="Y",ROUND(F158/'Expense Categories'!$I$1,2),F158),F158),0)</f>
        <v>0</v>
      </c>
      <c r="D158" s="17">
        <f>+IF('Expense Categories'!$G$4="Y",IF(G158="Y",ROUND(C158*'Expense Categories'!$G$1,2),0),0)</f>
        <v>0</v>
      </c>
      <c r="E158" s="17">
        <f>+IF('Expense Categories'!$G$4="Y",IF(G158="Y",ROUND(C158*'Expense Categories'!$G$2,2),0),0)</f>
        <v>0</v>
      </c>
      <c r="F158" s="18"/>
      <c r="G158" s="20"/>
      <c r="H158" s="63"/>
      <c r="I158" s="63"/>
      <c r="J158" s="63"/>
    </row>
    <row r="159" spans="1:10" ht="15.75" customHeight="1" x14ac:dyDescent="0.2">
      <c r="A159" s="20"/>
      <c r="B159" s="20"/>
      <c r="C159" s="17">
        <f>+IF(H159=0,IF('Expense Categories'!$G$4="Y",IF(G159="Y",ROUND(F159/'Expense Categories'!$I$1,2),F159),F159),0)</f>
        <v>0</v>
      </c>
      <c r="D159" s="17">
        <f>+IF('Expense Categories'!$G$4="Y",IF(G159="Y",ROUND(C159*'Expense Categories'!$G$1,2),0),0)</f>
        <v>0</v>
      </c>
      <c r="E159" s="17">
        <f>+IF('Expense Categories'!$G$4="Y",IF(G159="Y",ROUND(C159*'Expense Categories'!$G$2,2),0),0)</f>
        <v>0</v>
      </c>
      <c r="F159" s="18"/>
      <c r="G159" s="20"/>
      <c r="H159" s="63"/>
      <c r="I159" s="63"/>
      <c r="J159" s="63"/>
    </row>
    <row r="160" spans="1:10" ht="15.75" customHeight="1" x14ac:dyDescent="0.2">
      <c r="A160" s="20"/>
      <c r="B160" s="20"/>
      <c r="C160" s="17">
        <f>+IF(H160=0,IF('Expense Categories'!$G$4="Y",IF(G160="Y",ROUND(F160/'Expense Categories'!$I$1,2),F160),F160),0)</f>
        <v>0</v>
      </c>
      <c r="D160" s="17">
        <f>+IF('Expense Categories'!$G$4="Y",IF(G160="Y",ROUND(C160*'Expense Categories'!$G$1,2),0),0)</f>
        <v>0</v>
      </c>
      <c r="E160" s="17">
        <f>+IF('Expense Categories'!$G$4="Y",IF(G160="Y",ROUND(C160*'Expense Categories'!$G$2,2),0),0)</f>
        <v>0</v>
      </c>
      <c r="F160" s="18"/>
      <c r="G160" s="20"/>
      <c r="H160" s="63"/>
      <c r="I160" s="63"/>
      <c r="J160" s="63"/>
    </row>
    <row r="161" spans="1:10" ht="15.75" customHeight="1" x14ac:dyDescent="0.2">
      <c r="A161" s="20"/>
      <c r="B161" s="20"/>
      <c r="C161" s="17">
        <f>+IF(H161=0,IF('Expense Categories'!$G$4="Y",IF(G161="Y",ROUND(F161/'Expense Categories'!$I$1,2),F161),F161),0)</f>
        <v>0</v>
      </c>
      <c r="D161" s="17">
        <f>+IF('Expense Categories'!$G$4="Y",IF(G161="Y",ROUND(C161*'Expense Categories'!$G$1,2),0),0)</f>
        <v>0</v>
      </c>
      <c r="E161" s="17">
        <f>+IF('Expense Categories'!$G$4="Y",IF(G161="Y",ROUND(C161*'Expense Categories'!$G$2,2),0),0)</f>
        <v>0</v>
      </c>
      <c r="F161" s="18"/>
      <c r="G161" s="20"/>
      <c r="H161" s="63"/>
      <c r="I161" s="63"/>
      <c r="J161" s="63"/>
    </row>
    <row r="162" spans="1:10" ht="15.75" customHeight="1" x14ac:dyDescent="0.2">
      <c r="A162" s="20"/>
      <c r="B162" s="20"/>
      <c r="C162" s="17">
        <f>+IF(H162=0,IF('Expense Categories'!$G$4="Y",IF(G162="Y",ROUND(F162/'Expense Categories'!$I$1,2),F162),F162),0)</f>
        <v>0</v>
      </c>
      <c r="D162" s="17">
        <f>+IF('Expense Categories'!$G$4="Y",IF(G162="Y",ROUND(C162*'Expense Categories'!$G$1,2),0),0)</f>
        <v>0</v>
      </c>
      <c r="E162" s="17">
        <f>+IF('Expense Categories'!$G$4="Y",IF(G162="Y",ROUND(C162*'Expense Categories'!$G$2,2),0),0)</f>
        <v>0</v>
      </c>
      <c r="F162" s="18"/>
      <c r="G162" s="20"/>
      <c r="H162" s="63"/>
      <c r="I162" s="63"/>
      <c r="J162" s="63"/>
    </row>
    <row r="163" spans="1:10" ht="15.75" customHeight="1" x14ac:dyDescent="0.2">
      <c r="A163" s="20"/>
      <c r="B163" s="20"/>
      <c r="C163" s="17">
        <f>+IF(H163=0,IF('Expense Categories'!$G$4="Y",IF(G163="Y",ROUND(F163/'Expense Categories'!$I$1,2),F163),F163),0)</f>
        <v>0</v>
      </c>
      <c r="D163" s="17">
        <f>+IF('Expense Categories'!$G$4="Y",IF(G163="Y",ROUND(C163*'Expense Categories'!$G$1,2),0),0)</f>
        <v>0</v>
      </c>
      <c r="E163" s="17">
        <f>+IF('Expense Categories'!$G$4="Y",IF(G163="Y",ROUND(C163*'Expense Categories'!$G$2,2),0),0)</f>
        <v>0</v>
      </c>
      <c r="F163" s="18"/>
      <c r="G163" s="20"/>
      <c r="H163" s="63"/>
      <c r="I163" s="63"/>
      <c r="J163" s="63"/>
    </row>
    <row r="164" spans="1:10" ht="15.75" customHeight="1" x14ac:dyDescent="0.2">
      <c r="A164" s="20"/>
      <c r="B164" s="20"/>
      <c r="C164" s="17">
        <f>+IF(H164=0,IF('Expense Categories'!$G$4="Y",IF(G164="Y",ROUND(F164/'Expense Categories'!$I$1,2),F164),F164),0)</f>
        <v>0</v>
      </c>
      <c r="D164" s="17">
        <f>+IF('Expense Categories'!$G$4="Y",IF(G164="Y",ROUND(C164*'Expense Categories'!$G$1,2),0),0)</f>
        <v>0</v>
      </c>
      <c r="E164" s="17">
        <f>+IF('Expense Categories'!$G$4="Y",IF(G164="Y",ROUND(C164*'Expense Categories'!$G$2,2),0),0)</f>
        <v>0</v>
      </c>
      <c r="F164" s="18"/>
      <c r="G164" s="20"/>
      <c r="H164" s="63"/>
      <c r="I164" s="63"/>
      <c r="J164" s="63"/>
    </row>
    <row r="165" spans="1:10" ht="15.75" customHeight="1" x14ac:dyDescent="0.2">
      <c r="A165" s="20"/>
      <c r="B165" s="20"/>
      <c r="C165" s="17">
        <f>+IF(H165=0,IF('Expense Categories'!$G$4="Y",IF(G165="Y",ROUND(F165/'Expense Categories'!$I$1,2),F165),F165),0)</f>
        <v>0</v>
      </c>
      <c r="D165" s="17">
        <f>+IF('Expense Categories'!$G$4="Y",IF(G165="Y",ROUND(C165*'Expense Categories'!$G$1,2),0),0)</f>
        <v>0</v>
      </c>
      <c r="E165" s="17">
        <f>+IF('Expense Categories'!$G$4="Y",IF(G165="Y",ROUND(C165*'Expense Categories'!$G$2,2),0),0)</f>
        <v>0</v>
      </c>
      <c r="F165" s="18"/>
      <c r="G165" s="20"/>
      <c r="H165" s="63"/>
      <c r="I165" s="63"/>
      <c r="J165" s="63"/>
    </row>
    <row r="166" spans="1:10" ht="15.75" customHeight="1" x14ac:dyDescent="0.2">
      <c r="A166" s="20"/>
      <c r="B166" s="20"/>
      <c r="C166" s="17">
        <f>+IF(H166=0,IF('Expense Categories'!$G$4="Y",IF(G166="Y",ROUND(F166/'Expense Categories'!$I$1,2),F166),F166),0)</f>
        <v>0</v>
      </c>
      <c r="D166" s="17">
        <f>+IF('Expense Categories'!$G$4="Y",IF(G166="Y",ROUND(C166*'Expense Categories'!$G$1,2),0),0)</f>
        <v>0</v>
      </c>
      <c r="E166" s="17">
        <f>+IF('Expense Categories'!$G$4="Y",IF(G166="Y",ROUND(C166*'Expense Categories'!$G$2,2),0),0)</f>
        <v>0</v>
      </c>
      <c r="F166" s="18"/>
      <c r="G166" s="20"/>
      <c r="H166" s="63"/>
      <c r="I166" s="63"/>
      <c r="J166" s="63"/>
    </row>
    <row r="167" spans="1:10" ht="15.75" customHeight="1" x14ac:dyDescent="0.2">
      <c r="A167" s="20"/>
      <c r="B167" s="20"/>
      <c r="C167" s="17">
        <f>+IF(H167=0,IF('Expense Categories'!$G$4="Y",IF(G167="Y",ROUND(F167/'Expense Categories'!$I$1,2),F167),F167),0)</f>
        <v>0</v>
      </c>
      <c r="D167" s="17">
        <f>+IF('Expense Categories'!$G$4="Y",IF(G167="Y",ROUND(C167*'Expense Categories'!$G$1,2),0),0)</f>
        <v>0</v>
      </c>
      <c r="E167" s="17">
        <f>+IF('Expense Categories'!$G$4="Y",IF(G167="Y",ROUND(C167*'Expense Categories'!$G$2,2),0),0)</f>
        <v>0</v>
      </c>
      <c r="F167" s="18"/>
      <c r="G167" s="20"/>
      <c r="H167" s="63"/>
      <c r="I167" s="63"/>
      <c r="J167" s="63"/>
    </row>
    <row r="168" spans="1:10" ht="15.75" customHeight="1" x14ac:dyDescent="0.2">
      <c r="A168" s="20"/>
      <c r="B168" s="20"/>
      <c r="C168" s="17">
        <f>+IF(H168=0,IF('Expense Categories'!$G$4="Y",IF(G168="Y",ROUND(F168/'Expense Categories'!$I$1,2),F168),F168),0)</f>
        <v>0</v>
      </c>
      <c r="D168" s="17">
        <f>+IF('Expense Categories'!$G$4="Y",IF(G168="Y",ROUND(C168*'Expense Categories'!$G$1,2),0),0)</f>
        <v>0</v>
      </c>
      <c r="E168" s="17">
        <f>+IF('Expense Categories'!$G$4="Y",IF(G168="Y",ROUND(C168*'Expense Categories'!$G$2,2),0),0)</f>
        <v>0</v>
      </c>
      <c r="F168" s="18"/>
      <c r="G168" s="20"/>
      <c r="H168" s="63"/>
      <c r="I168" s="63"/>
      <c r="J168" s="63"/>
    </row>
    <row r="169" spans="1:10" ht="15.75" customHeight="1" x14ac:dyDescent="0.2">
      <c r="A169" s="20"/>
      <c r="B169" s="20"/>
      <c r="C169" s="17">
        <f>+IF(H169=0,IF('Expense Categories'!$G$4="Y",IF(G169="Y",ROUND(F169/'Expense Categories'!$I$1,2),F169),F169),0)</f>
        <v>0</v>
      </c>
      <c r="D169" s="17">
        <f>+IF('Expense Categories'!$G$4="Y",IF(G169="Y",ROUND(C169*'Expense Categories'!$G$1,2),0),0)</f>
        <v>0</v>
      </c>
      <c r="E169" s="17">
        <f>+IF('Expense Categories'!$G$4="Y",IF(G169="Y",ROUND(C169*'Expense Categories'!$G$2,2),0),0)</f>
        <v>0</v>
      </c>
      <c r="F169" s="18"/>
      <c r="G169" s="20"/>
      <c r="H169" s="63"/>
      <c r="I169" s="63"/>
      <c r="J169" s="63"/>
    </row>
    <row r="170" spans="1:10" ht="15.75" customHeight="1" x14ac:dyDescent="0.2">
      <c r="A170" s="20"/>
      <c r="B170" s="20"/>
      <c r="C170" s="17">
        <f>+IF(H170=0,IF('Expense Categories'!$G$4="Y",IF(G170="Y",ROUND(F170/'Expense Categories'!$I$1,2),F170),F170),0)</f>
        <v>0</v>
      </c>
      <c r="D170" s="17">
        <f>+IF('Expense Categories'!$G$4="Y",IF(G170="Y",ROUND(C170*'Expense Categories'!$G$1,2),0),0)</f>
        <v>0</v>
      </c>
      <c r="E170" s="17">
        <f>+IF('Expense Categories'!$G$4="Y",IF(G170="Y",ROUND(C170*'Expense Categories'!$G$2,2),0),0)</f>
        <v>0</v>
      </c>
      <c r="F170" s="18"/>
      <c r="G170" s="20"/>
      <c r="H170" s="63"/>
      <c r="I170" s="63"/>
      <c r="J170" s="63"/>
    </row>
    <row r="171" spans="1:10" ht="15.75" customHeight="1" x14ac:dyDescent="0.2">
      <c r="A171" s="20"/>
      <c r="B171" s="20"/>
      <c r="C171" s="17">
        <f>+IF(H171=0,IF('Expense Categories'!$G$4="Y",IF(G171="Y",ROUND(F171/'Expense Categories'!$I$1,2),F171),F171),0)</f>
        <v>0</v>
      </c>
      <c r="D171" s="17">
        <f>+IF('Expense Categories'!$G$4="Y",IF(G171="Y",ROUND(C171*'Expense Categories'!$G$1,2),0),0)</f>
        <v>0</v>
      </c>
      <c r="E171" s="17">
        <f>+IF('Expense Categories'!$G$4="Y",IF(G171="Y",ROUND(C171*'Expense Categories'!$G$2,2),0),0)</f>
        <v>0</v>
      </c>
      <c r="F171" s="18"/>
      <c r="G171" s="20"/>
      <c r="H171" s="63"/>
      <c r="I171" s="63"/>
      <c r="J171" s="63"/>
    </row>
    <row r="172" spans="1:10" ht="15.75" customHeight="1" x14ac:dyDescent="0.2">
      <c r="A172" s="20"/>
      <c r="B172" s="20"/>
      <c r="C172" s="17">
        <f>+IF(H172=0,IF('Expense Categories'!$G$4="Y",IF(G172="Y",ROUND(F172/'Expense Categories'!$I$1,2),F172),F172),0)</f>
        <v>0</v>
      </c>
      <c r="D172" s="17">
        <f>+IF('Expense Categories'!$G$4="Y",IF(G172="Y",ROUND(C172*'Expense Categories'!$G$1,2),0),0)</f>
        <v>0</v>
      </c>
      <c r="E172" s="17">
        <f>+IF('Expense Categories'!$G$4="Y",IF(G172="Y",ROUND(C172*'Expense Categories'!$G$2,2),0),0)</f>
        <v>0</v>
      </c>
      <c r="F172" s="18"/>
      <c r="G172" s="20"/>
      <c r="H172" s="63"/>
      <c r="I172" s="63"/>
      <c r="J172" s="63"/>
    </row>
    <row r="173" spans="1:10" ht="15.75" customHeight="1" x14ac:dyDescent="0.2">
      <c r="A173" s="20"/>
      <c r="B173" s="20"/>
      <c r="C173" s="17">
        <f>+IF(H173=0,IF('Expense Categories'!$G$4="Y",IF(G173="Y",ROUND(F173/'Expense Categories'!$I$1,2),F173),F173),0)</f>
        <v>0</v>
      </c>
      <c r="D173" s="17">
        <f>+IF('Expense Categories'!$G$4="Y",IF(G173="Y",ROUND(C173*'Expense Categories'!$G$1,2),0),0)</f>
        <v>0</v>
      </c>
      <c r="E173" s="17">
        <f>+IF('Expense Categories'!$G$4="Y",IF(G173="Y",ROUND(C173*'Expense Categories'!$G$2,2),0),0)</f>
        <v>0</v>
      </c>
      <c r="F173" s="18"/>
      <c r="G173" s="20"/>
      <c r="H173" s="63"/>
      <c r="I173" s="63"/>
      <c r="J173" s="63"/>
    </row>
    <row r="174" spans="1:10" ht="15.75" customHeight="1" x14ac:dyDescent="0.2">
      <c r="A174" s="20"/>
      <c r="B174" s="20"/>
      <c r="C174" s="17">
        <f>+IF(H174=0,IF('Expense Categories'!$G$4="Y",IF(G174="Y",ROUND(F174/'Expense Categories'!$I$1,2),F174),F174),0)</f>
        <v>0</v>
      </c>
      <c r="D174" s="17">
        <f>+IF('Expense Categories'!$G$4="Y",IF(G174="Y",ROUND(C174*'Expense Categories'!$G$1,2),0),0)</f>
        <v>0</v>
      </c>
      <c r="E174" s="17">
        <f>+IF('Expense Categories'!$G$4="Y",IF(G174="Y",ROUND(C174*'Expense Categories'!$G$2,2),0),0)</f>
        <v>0</v>
      </c>
      <c r="F174" s="18"/>
      <c r="G174" s="20"/>
      <c r="H174" s="63"/>
      <c r="I174" s="63"/>
      <c r="J174" s="63"/>
    </row>
    <row r="175" spans="1:10" ht="15.75" customHeight="1" x14ac:dyDescent="0.2">
      <c r="A175" s="20"/>
      <c r="B175" s="20"/>
      <c r="C175" s="17">
        <f>+IF(H175=0,IF('Expense Categories'!$G$4="Y",IF(G175="Y",ROUND(F175/'Expense Categories'!$I$1,2),F175),F175),0)</f>
        <v>0</v>
      </c>
      <c r="D175" s="17">
        <f>+IF('Expense Categories'!$G$4="Y",IF(G175="Y",ROUND(C175*'Expense Categories'!$G$1,2),0),0)</f>
        <v>0</v>
      </c>
      <c r="E175" s="17">
        <f>+IF('Expense Categories'!$G$4="Y",IF(G175="Y",ROUND(C175*'Expense Categories'!$G$2,2),0),0)</f>
        <v>0</v>
      </c>
      <c r="F175" s="18"/>
      <c r="G175" s="20"/>
      <c r="H175" s="63"/>
      <c r="I175" s="63"/>
      <c r="J175" s="63"/>
    </row>
    <row r="176" spans="1:10" ht="15.75" customHeight="1" x14ac:dyDescent="0.2">
      <c r="A176" s="20"/>
      <c r="B176" s="20"/>
      <c r="C176" s="17">
        <f>+IF(H176=0,IF('Expense Categories'!$G$4="Y",IF(G176="Y",ROUND(F176/'Expense Categories'!$I$1,2),F176),F176),0)</f>
        <v>0</v>
      </c>
      <c r="D176" s="17">
        <f>+IF('Expense Categories'!$G$4="Y",IF(G176="Y",ROUND(C176*'Expense Categories'!$G$1,2),0),0)</f>
        <v>0</v>
      </c>
      <c r="E176" s="17">
        <f>+IF('Expense Categories'!$G$4="Y",IF(G176="Y",ROUND(C176*'Expense Categories'!$G$2,2),0),0)</f>
        <v>0</v>
      </c>
      <c r="F176" s="18"/>
      <c r="G176" s="20"/>
      <c r="H176" s="63"/>
      <c r="I176" s="63"/>
      <c r="J176" s="63"/>
    </row>
    <row r="177" spans="1:10" ht="15.75" customHeight="1" x14ac:dyDescent="0.2">
      <c r="A177" s="20"/>
      <c r="B177" s="20"/>
      <c r="C177" s="17">
        <f>+IF(H177=0,IF('Expense Categories'!$G$4="Y",IF(G177="Y",ROUND(F177/'Expense Categories'!$I$1,2),F177),F177),0)</f>
        <v>0</v>
      </c>
      <c r="D177" s="17">
        <f>+IF('Expense Categories'!$G$4="Y",IF(G177="Y",ROUND(C177*'Expense Categories'!$G$1,2),0),0)</f>
        <v>0</v>
      </c>
      <c r="E177" s="17">
        <f>+IF('Expense Categories'!$G$4="Y",IF(G177="Y",ROUND(C177*'Expense Categories'!$G$2,2),0),0)</f>
        <v>0</v>
      </c>
      <c r="F177" s="18"/>
      <c r="G177" s="20"/>
      <c r="H177" s="63"/>
      <c r="I177" s="63"/>
      <c r="J177" s="63"/>
    </row>
    <row r="178" spans="1:10" ht="15.75" customHeight="1" x14ac:dyDescent="0.2">
      <c r="A178" s="20"/>
      <c r="B178" s="20"/>
      <c r="C178" s="17">
        <f>+IF(H178=0,IF('Expense Categories'!$G$4="Y",IF(G178="Y",ROUND(F178/'Expense Categories'!$I$1,2),F178),F178),0)</f>
        <v>0</v>
      </c>
      <c r="D178" s="17">
        <f>+IF('Expense Categories'!$G$4="Y",IF(G178="Y",ROUND(C178*'Expense Categories'!$G$1,2),0),0)</f>
        <v>0</v>
      </c>
      <c r="E178" s="17">
        <f>+IF('Expense Categories'!$G$4="Y",IF(G178="Y",ROUND(C178*'Expense Categories'!$G$2,2),0),0)</f>
        <v>0</v>
      </c>
      <c r="F178" s="18"/>
      <c r="G178" s="20"/>
      <c r="H178" s="63"/>
      <c r="I178" s="63"/>
      <c r="J178" s="63"/>
    </row>
    <row r="179" spans="1:10" ht="15.75" customHeight="1" x14ac:dyDescent="0.2">
      <c r="A179" s="20"/>
      <c r="B179" s="20"/>
      <c r="C179" s="17">
        <f>+IF(H179=0,IF('Expense Categories'!$G$4="Y",IF(G179="Y",ROUND(F179/'Expense Categories'!$I$1,2),F179),F179),0)</f>
        <v>0</v>
      </c>
      <c r="D179" s="17">
        <f>+IF('Expense Categories'!$G$4="Y",IF(G179="Y",ROUND(C179*'Expense Categories'!$G$1,2),0),0)</f>
        <v>0</v>
      </c>
      <c r="E179" s="17">
        <f>+IF('Expense Categories'!$G$4="Y",IF(G179="Y",ROUND(C179*'Expense Categories'!$G$2,2),0),0)</f>
        <v>0</v>
      </c>
      <c r="F179" s="18"/>
      <c r="G179" s="20"/>
      <c r="H179" s="63"/>
      <c r="I179" s="63"/>
      <c r="J179" s="63"/>
    </row>
    <row r="180" spans="1:10" ht="15.75" customHeight="1" x14ac:dyDescent="0.2">
      <c r="A180" s="20"/>
      <c r="B180" s="20"/>
      <c r="C180" s="17">
        <f>+IF(H180=0,IF('Expense Categories'!$G$4="Y",IF(G180="Y",ROUND(F180/'Expense Categories'!$I$1,2),F180),F180),0)</f>
        <v>0</v>
      </c>
      <c r="D180" s="17">
        <f>+IF('Expense Categories'!$G$4="Y",IF(G180="Y",ROUND(C180*'Expense Categories'!$G$1,2),0),0)</f>
        <v>0</v>
      </c>
      <c r="E180" s="17">
        <f>+IF('Expense Categories'!$G$4="Y",IF(G180="Y",ROUND(C180*'Expense Categories'!$G$2,2),0),0)</f>
        <v>0</v>
      </c>
      <c r="F180" s="18"/>
      <c r="G180" s="20"/>
      <c r="H180" s="63"/>
      <c r="I180" s="63"/>
      <c r="J180" s="63"/>
    </row>
    <row r="181" spans="1:10" ht="15.75" customHeight="1" x14ac:dyDescent="0.2">
      <c r="A181" s="20"/>
      <c r="B181" s="20"/>
      <c r="C181" s="17">
        <f>+IF(H181=0,IF('Expense Categories'!$G$4="Y",IF(G181="Y",ROUND(F181/'Expense Categories'!$I$1,2),F181),F181),0)</f>
        <v>0</v>
      </c>
      <c r="D181" s="17">
        <f>+IF('Expense Categories'!$G$4="Y",IF(G181="Y",ROUND(C181*'Expense Categories'!$G$1,2),0),0)</f>
        <v>0</v>
      </c>
      <c r="E181" s="17">
        <f>+IF('Expense Categories'!$G$4="Y",IF(G181="Y",ROUND(C181*'Expense Categories'!$G$2,2),0),0)</f>
        <v>0</v>
      </c>
      <c r="F181" s="18"/>
      <c r="G181" s="20"/>
      <c r="H181" s="63"/>
      <c r="I181" s="63"/>
      <c r="J181" s="63"/>
    </row>
    <row r="182" spans="1:10" ht="15.75" customHeight="1" x14ac:dyDescent="0.2">
      <c r="A182" s="20"/>
      <c r="B182" s="20"/>
      <c r="C182" s="17">
        <f>+IF(H182=0,IF('Expense Categories'!$G$4="Y",IF(G182="Y",ROUND(F182/'Expense Categories'!$I$1,2),F182),F182),0)</f>
        <v>0</v>
      </c>
      <c r="D182" s="17">
        <f>+IF('Expense Categories'!$G$4="Y",IF(G182="Y",ROUND(C182*'Expense Categories'!$G$1,2),0),0)</f>
        <v>0</v>
      </c>
      <c r="E182" s="17">
        <f>+IF('Expense Categories'!$G$4="Y",IF(G182="Y",ROUND(C182*'Expense Categories'!$G$2,2),0),0)</f>
        <v>0</v>
      </c>
      <c r="F182" s="18"/>
      <c r="G182" s="20"/>
      <c r="H182" s="63"/>
      <c r="I182" s="63"/>
      <c r="J182" s="63"/>
    </row>
    <row r="183" spans="1:10" ht="15.75" customHeight="1" x14ac:dyDescent="0.2">
      <c r="A183" s="20"/>
      <c r="B183" s="20"/>
      <c r="C183" s="17">
        <f>+IF(H183=0,IF('Expense Categories'!$G$4="Y",IF(G183="Y",ROUND(F183/'Expense Categories'!$I$1,2),F183),F183),0)</f>
        <v>0</v>
      </c>
      <c r="D183" s="17">
        <f>+IF('Expense Categories'!$G$4="Y",IF(G183="Y",ROUND(C183*'Expense Categories'!$G$1,2),0),0)</f>
        <v>0</v>
      </c>
      <c r="E183" s="17">
        <f>+IF('Expense Categories'!$G$4="Y",IF(G183="Y",ROUND(C183*'Expense Categories'!$G$2,2),0),0)</f>
        <v>0</v>
      </c>
      <c r="F183" s="18"/>
      <c r="G183" s="20"/>
      <c r="H183" s="63"/>
      <c r="I183" s="63"/>
      <c r="J183" s="63"/>
    </row>
    <row r="184" spans="1:10" ht="15.75" customHeight="1" x14ac:dyDescent="0.2">
      <c r="A184" s="20"/>
      <c r="B184" s="20"/>
      <c r="C184" s="17">
        <f>+IF(H184=0,IF('Expense Categories'!$G$4="Y",IF(G184="Y",ROUND(F184/'Expense Categories'!$I$1,2),F184),F184),0)</f>
        <v>0</v>
      </c>
      <c r="D184" s="17">
        <f>+IF('Expense Categories'!$G$4="Y",IF(G184="Y",ROUND(C184*'Expense Categories'!$G$1,2),0),0)</f>
        <v>0</v>
      </c>
      <c r="E184" s="17">
        <f>+IF('Expense Categories'!$G$4="Y",IF(G184="Y",ROUND(C184*'Expense Categories'!$G$2,2),0),0)</f>
        <v>0</v>
      </c>
      <c r="F184" s="18"/>
      <c r="G184" s="20"/>
      <c r="H184" s="63"/>
      <c r="I184" s="63"/>
      <c r="J184" s="63"/>
    </row>
    <row r="185" spans="1:10" ht="15.75" customHeight="1" x14ac:dyDescent="0.2">
      <c r="A185" s="20"/>
      <c r="B185" s="20"/>
      <c r="C185" s="17">
        <f>+IF(H185=0,IF('Expense Categories'!$G$4="Y",IF(G185="Y",ROUND(F185/'Expense Categories'!$I$1,2),F185),F185),0)</f>
        <v>0</v>
      </c>
      <c r="D185" s="17">
        <f>+IF('Expense Categories'!$G$4="Y",IF(G185="Y",ROUND(C185*'Expense Categories'!$G$1,2),0),0)</f>
        <v>0</v>
      </c>
      <c r="E185" s="17">
        <f>+IF('Expense Categories'!$G$4="Y",IF(G185="Y",ROUND(C185*'Expense Categories'!$G$2,2),0),0)</f>
        <v>0</v>
      </c>
      <c r="F185" s="18"/>
      <c r="G185" s="20"/>
      <c r="H185" s="63"/>
      <c r="I185" s="63"/>
      <c r="J185" s="63"/>
    </row>
    <row r="186" spans="1:10" ht="15.75" customHeight="1" x14ac:dyDescent="0.2">
      <c r="A186" s="20"/>
      <c r="B186" s="20"/>
      <c r="C186" s="17">
        <f>+IF(H186=0,IF('Expense Categories'!$G$4="Y",IF(G186="Y",ROUND(F186/'Expense Categories'!$I$1,2),F186),F186),0)</f>
        <v>0</v>
      </c>
      <c r="D186" s="17">
        <f>+IF('Expense Categories'!$G$4="Y",IF(G186="Y",ROUND(C186*'Expense Categories'!$G$1,2),0),0)</f>
        <v>0</v>
      </c>
      <c r="E186" s="17">
        <f>+IF('Expense Categories'!$G$4="Y",IF(G186="Y",ROUND(C186*'Expense Categories'!$G$2,2),0),0)</f>
        <v>0</v>
      </c>
      <c r="F186" s="18"/>
      <c r="G186" s="20"/>
      <c r="H186" s="63"/>
      <c r="I186" s="63"/>
      <c r="J186" s="63"/>
    </row>
    <row r="187" spans="1:10" ht="15.75" customHeight="1" x14ac:dyDescent="0.2">
      <c r="A187" s="20"/>
      <c r="B187" s="20"/>
      <c r="C187" s="17">
        <f>+IF(H187=0,IF('Expense Categories'!$G$4="Y",IF(G187="Y",ROUND(F187/'Expense Categories'!$I$1,2),F187),F187),0)</f>
        <v>0</v>
      </c>
      <c r="D187" s="17">
        <f>+IF('Expense Categories'!$G$4="Y",IF(G187="Y",ROUND(C187*'Expense Categories'!$G$1,2),0),0)</f>
        <v>0</v>
      </c>
      <c r="E187" s="17">
        <f>+IF('Expense Categories'!$G$4="Y",IF(G187="Y",ROUND(C187*'Expense Categories'!$G$2,2),0),0)</f>
        <v>0</v>
      </c>
      <c r="F187" s="18"/>
      <c r="G187" s="20"/>
      <c r="H187" s="63"/>
      <c r="I187" s="63"/>
      <c r="J187" s="63"/>
    </row>
    <row r="188" spans="1:10" ht="15.75" customHeight="1" x14ac:dyDescent="0.2">
      <c r="A188" s="20"/>
      <c r="B188" s="20"/>
      <c r="C188" s="17">
        <f>+IF(H188=0,IF('Expense Categories'!$G$4="Y",IF(G188="Y",ROUND(F188/'Expense Categories'!$I$1,2),F188),F188),0)</f>
        <v>0</v>
      </c>
      <c r="D188" s="17">
        <f>+IF('Expense Categories'!$G$4="Y",IF(G188="Y",ROUND(C188*'Expense Categories'!$G$1,2),0),0)</f>
        <v>0</v>
      </c>
      <c r="E188" s="17">
        <f>+IF('Expense Categories'!$G$4="Y",IF(G188="Y",ROUND(C188*'Expense Categories'!$G$2,2),0),0)</f>
        <v>0</v>
      </c>
      <c r="F188" s="18"/>
      <c r="G188" s="20"/>
      <c r="H188" s="63"/>
      <c r="I188" s="63"/>
      <c r="J188" s="63"/>
    </row>
    <row r="189" spans="1:10" ht="15.75" customHeight="1" x14ac:dyDescent="0.2">
      <c r="A189" s="20"/>
      <c r="B189" s="20"/>
      <c r="C189" s="17">
        <f>+IF(H189=0,IF('Expense Categories'!$G$4="Y",IF(G189="Y",ROUND(F189/'Expense Categories'!$I$1,2),F189),F189),0)</f>
        <v>0</v>
      </c>
      <c r="D189" s="17">
        <f>+IF('Expense Categories'!$G$4="Y",IF(G189="Y",ROUND(C189*'Expense Categories'!$G$1,2),0),0)</f>
        <v>0</v>
      </c>
      <c r="E189" s="17">
        <f>+IF('Expense Categories'!$G$4="Y",IF(G189="Y",ROUND(C189*'Expense Categories'!$G$2,2),0),0)</f>
        <v>0</v>
      </c>
      <c r="F189" s="18"/>
      <c r="G189" s="20"/>
      <c r="H189" s="63"/>
      <c r="I189" s="63"/>
      <c r="J189" s="63"/>
    </row>
    <row r="190" spans="1:10" ht="15.75" customHeight="1" x14ac:dyDescent="0.2">
      <c r="A190" s="20"/>
      <c r="B190" s="20"/>
      <c r="C190" s="17">
        <f>+IF(H190=0,IF('Expense Categories'!$G$4="Y",IF(G190="Y",ROUND(F190/'Expense Categories'!$I$1,2),F190),F190),0)</f>
        <v>0</v>
      </c>
      <c r="D190" s="17">
        <f>+IF('Expense Categories'!$G$4="Y",IF(G190="Y",ROUND(C190*'Expense Categories'!$G$1,2),0),0)</f>
        <v>0</v>
      </c>
      <c r="E190" s="17">
        <f>+IF('Expense Categories'!$G$4="Y",IF(G190="Y",ROUND(C190*'Expense Categories'!$G$2,2),0),0)</f>
        <v>0</v>
      </c>
      <c r="F190" s="18"/>
      <c r="G190" s="20"/>
      <c r="H190" s="63"/>
      <c r="I190" s="63"/>
      <c r="J190" s="63"/>
    </row>
    <row r="191" spans="1:10" ht="15.75" customHeight="1" x14ac:dyDescent="0.2">
      <c r="A191" s="20"/>
      <c r="B191" s="20"/>
      <c r="C191" s="17">
        <f>+IF(H191=0,IF('Expense Categories'!$G$4="Y",IF(G191="Y",ROUND(F191/'Expense Categories'!$I$1,2),F191),F191),0)</f>
        <v>0</v>
      </c>
      <c r="D191" s="17">
        <f>+IF('Expense Categories'!$G$4="Y",IF(G191="Y",ROUND(C191*'Expense Categories'!$G$1,2),0),0)</f>
        <v>0</v>
      </c>
      <c r="E191" s="17">
        <f>+IF('Expense Categories'!$G$4="Y",IF(G191="Y",ROUND(C191*'Expense Categories'!$G$2,2),0),0)</f>
        <v>0</v>
      </c>
      <c r="F191" s="18"/>
      <c r="G191" s="20"/>
      <c r="H191" s="63"/>
      <c r="I191" s="63"/>
      <c r="J191" s="63"/>
    </row>
    <row r="192" spans="1:10" ht="15.75" customHeight="1" x14ac:dyDescent="0.2">
      <c r="A192" s="20"/>
      <c r="B192" s="20"/>
      <c r="C192" s="17">
        <f>+IF(H192=0,IF('Expense Categories'!$G$4="Y",IF(G192="Y",ROUND(F192/'Expense Categories'!$I$1,2),F192),F192),0)</f>
        <v>0</v>
      </c>
      <c r="D192" s="17">
        <f>+IF('Expense Categories'!$G$4="Y",IF(G192="Y",ROUND(C192*'Expense Categories'!$G$1,2),0),0)</f>
        <v>0</v>
      </c>
      <c r="E192" s="17">
        <f>+IF('Expense Categories'!$G$4="Y",IF(G192="Y",ROUND(C192*'Expense Categories'!$G$2,2),0),0)</f>
        <v>0</v>
      </c>
      <c r="F192" s="18"/>
      <c r="G192" s="20"/>
      <c r="H192" s="63"/>
      <c r="I192" s="63"/>
      <c r="J192" s="63"/>
    </row>
    <row r="193" spans="1:10" ht="15.75" customHeight="1" x14ac:dyDescent="0.2">
      <c r="A193" s="20"/>
      <c r="B193" s="20"/>
      <c r="C193" s="17">
        <f>+IF(H193=0,IF('Expense Categories'!$G$4="Y",IF(G193="Y",ROUND(F193/'Expense Categories'!$I$1,2),F193),F193),0)</f>
        <v>0</v>
      </c>
      <c r="D193" s="17">
        <f>+IF('Expense Categories'!$G$4="Y",IF(G193="Y",ROUND(C193*'Expense Categories'!$G$1,2),0),0)</f>
        <v>0</v>
      </c>
      <c r="E193" s="17">
        <f>+IF('Expense Categories'!$G$4="Y",IF(G193="Y",ROUND(C193*'Expense Categories'!$G$2,2),0),0)</f>
        <v>0</v>
      </c>
      <c r="F193" s="18"/>
      <c r="G193" s="20"/>
      <c r="H193" s="63"/>
      <c r="I193" s="63"/>
      <c r="J193" s="63"/>
    </row>
    <row r="194" spans="1:10" ht="15.75" customHeight="1" x14ac:dyDescent="0.2">
      <c r="A194" s="20"/>
      <c r="B194" s="20"/>
      <c r="C194" s="17">
        <f>+IF(H194=0,IF('Expense Categories'!$G$4="Y",IF(G194="Y",ROUND(F194/'Expense Categories'!$I$1,2),F194),F194),0)</f>
        <v>0</v>
      </c>
      <c r="D194" s="17">
        <f>+IF('Expense Categories'!$G$4="Y",IF(G194="Y",ROUND(C194*'Expense Categories'!$G$1,2),0),0)</f>
        <v>0</v>
      </c>
      <c r="E194" s="17">
        <f>+IF('Expense Categories'!$G$4="Y",IF(G194="Y",ROUND(C194*'Expense Categories'!$G$2,2),0),0)</f>
        <v>0</v>
      </c>
      <c r="F194" s="18"/>
      <c r="G194" s="20"/>
      <c r="H194" s="63"/>
      <c r="I194" s="63"/>
      <c r="J194" s="63"/>
    </row>
    <row r="195" spans="1:10" ht="15.75" customHeight="1" x14ac:dyDescent="0.2">
      <c r="A195" s="20"/>
      <c r="B195" s="20"/>
      <c r="C195" s="17">
        <f>+IF(H195=0,IF('Expense Categories'!$G$4="Y",IF(G195="Y",ROUND(F195/'Expense Categories'!$I$1,2),F195),F195),0)</f>
        <v>0</v>
      </c>
      <c r="D195" s="17">
        <f>+IF('Expense Categories'!$G$4="Y",IF(G195="Y",ROUND(C195*'Expense Categories'!$G$1,2),0),0)</f>
        <v>0</v>
      </c>
      <c r="E195" s="17">
        <f>+IF('Expense Categories'!$G$4="Y",IF(G195="Y",ROUND(C195*'Expense Categories'!$G$2,2),0),0)</f>
        <v>0</v>
      </c>
      <c r="F195" s="18"/>
      <c r="G195" s="20"/>
      <c r="H195" s="63"/>
      <c r="I195" s="63"/>
      <c r="J195" s="63"/>
    </row>
    <row r="196" spans="1:10" ht="15.75" customHeight="1" x14ac:dyDescent="0.2">
      <c r="A196" s="20"/>
      <c r="B196" s="20"/>
      <c r="C196" s="17">
        <f>+IF(H196=0,IF('Expense Categories'!$G$4="Y",IF(G196="Y",ROUND(F196/'Expense Categories'!$I$1,2),F196),F196),0)</f>
        <v>0</v>
      </c>
      <c r="D196" s="17">
        <f>+IF('Expense Categories'!$G$4="Y",IF(G196="Y",ROUND(C196*'Expense Categories'!$G$1,2),0),0)</f>
        <v>0</v>
      </c>
      <c r="E196" s="17">
        <f>+IF('Expense Categories'!$G$4="Y",IF(G196="Y",ROUND(C196*'Expense Categories'!$G$2,2),0),0)</f>
        <v>0</v>
      </c>
      <c r="F196" s="18"/>
      <c r="G196" s="20"/>
      <c r="H196" s="63"/>
      <c r="I196" s="63"/>
      <c r="J196" s="63"/>
    </row>
    <row r="197" spans="1:10" ht="15.75" customHeight="1" x14ac:dyDescent="0.2">
      <c r="A197" s="20"/>
      <c r="B197" s="20"/>
      <c r="C197" s="17">
        <f>+IF(H197=0,IF('Expense Categories'!$G$4="Y",IF(G197="Y",ROUND(F197/'Expense Categories'!$I$1,2),F197),F197),0)</f>
        <v>0</v>
      </c>
      <c r="D197" s="17">
        <f>+IF('Expense Categories'!$G$4="Y",IF(G197="Y",ROUND(C197*'Expense Categories'!$G$1,2),0),0)</f>
        <v>0</v>
      </c>
      <c r="E197" s="17">
        <f>+IF('Expense Categories'!$G$4="Y",IF(G197="Y",ROUND(C197*'Expense Categories'!$G$2,2),0),0)</f>
        <v>0</v>
      </c>
      <c r="F197" s="18"/>
      <c r="G197" s="20"/>
      <c r="H197" s="63"/>
      <c r="I197" s="63"/>
      <c r="J197" s="63"/>
    </row>
    <row r="198" spans="1:10" ht="15.75" customHeight="1" x14ac:dyDescent="0.2">
      <c r="A198" s="20"/>
      <c r="B198" s="20"/>
      <c r="C198" s="17">
        <f>+IF(H198=0,IF('Expense Categories'!$G$4="Y",IF(G198="Y",ROUND(F198/'Expense Categories'!$I$1,2),F198),F198),0)</f>
        <v>0</v>
      </c>
      <c r="D198" s="17">
        <f>+IF('Expense Categories'!$G$4="Y",IF(G198="Y",ROUND(C198*'Expense Categories'!$G$1,2),0),0)</f>
        <v>0</v>
      </c>
      <c r="E198" s="17">
        <f>+IF('Expense Categories'!$G$4="Y",IF(G198="Y",ROUND(C198*'Expense Categories'!$G$2,2),0),0)</f>
        <v>0</v>
      </c>
      <c r="F198" s="18"/>
      <c r="G198" s="20"/>
      <c r="H198" s="63"/>
      <c r="I198" s="63"/>
      <c r="J198" s="63"/>
    </row>
    <row r="199" spans="1:10" ht="15.75" customHeight="1" x14ac:dyDescent="0.2">
      <c r="A199" s="20"/>
      <c r="B199" s="20"/>
      <c r="C199" s="17">
        <f>+IF(H199=0,IF('Expense Categories'!$G$4="Y",IF(G199="Y",ROUND(F199/'Expense Categories'!$I$1,2),F199),F199),0)</f>
        <v>0</v>
      </c>
      <c r="D199" s="17">
        <f>+IF('Expense Categories'!$G$4="Y",IF(G199="Y",ROUND(C199*'Expense Categories'!$G$1,2),0),0)</f>
        <v>0</v>
      </c>
      <c r="E199" s="17">
        <f>+IF('Expense Categories'!$G$4="Y",IF(G199="Y",ROUND(C199*'Expense Categories'!$G$2,2),0),0)</f>
        <v>0</v>
      </c>
      <c r="F199" s="18"/>
      <c r="G199" s="20"/>
      <c r="H199" s="63"/>
      <c r="I199" s="63"/>
      <c r="J199" s="63"/>
    </row>
    <row r="200" spans="1:10" ht="15.75" customHeight="1" x14ac:dyDescent="0.2">
      <c r="A200" s="20"/>
      <c r="B200" s="20"/>
      <c r="C200" s="17">
        <f>+IF(H200=0,IF('Expense Categories'!$G$4="Y",IF(G200="Y",ROUND(F200/'Expense Categories'!$I$1,2),F200),F200),0)</f>
        <v>0</v>
      </c>
      <c r="D200" s="17">
        <f>+IF('Expense Categories'!$G$4="Y",IF(G200="Y",ROUND(C200*'Expense Categories'!$G$1,2),0),0)</f>
        <v>0</v>
      </c>
      <c r="E200" s="17">
        <f>+IF('Expense Categories'!$G$4="Y",IF(G200="Y",ROUND(C200*'Expense Categories'!$G$2,2),0),0)</f>
        <v>0</v>
      </c>
      <c r="F200" s="18"/>
      <c r="G200" s="20"/>
      <c r="H200" s="63"/>
      <c r="I200" s="63"/>
      <c r="J200" s="63"/>
    </row>
    <row r="201" spans="1:10" ht="15.75" customHeight="1" x14ac:dyDescent="0.2">
      <c r="A201" s="20"/>
      <c r="B201" s="20"/>
      <c r="C201" s="17">
        <f>+IF(H201=0,IF('Expense Categories'!$G$4="Y",IF(G201="Y",ROUND(F201/'Expense Categories'!$I$1,2),F201),F201),0)</f>
        <v>0</v>
      </c>
      <c r="D201" s="17">
        <f>+IF('Expense Categories'!$G$4="Y",IF(G201="Y",ROUND(C201*'Expense Categories'!$G$1,2),0),0)</f>
        <v>0</v>
      </c>
      <c r="E201" s="17">
        <f>+IF('Expense Categories'!$G$4="Y",IF(G201="Y",ROUND(C201*'Expense Categories'!$G$2,2),0),0)</f>
        <v>0</v>
      </c>
      <c r="F201" s="18"/>
      <c r="G201" s="20"/>
      <c r="H201" s="63"/>
      <c r="I201" s="63"/>
      <c r="J201" s="63"/>
    </row>
    <row r="202" spans="1:10" ht="15.75" customHeight="1" x14ac:dyDescent="0.2">
      <c r="A202" s="20"/>
      <c r="B202" s="20"/>
      <c r="C202" s="17">
        <f>+IF(H202=0,IF('Expense Categories'!$G$4="Y",IF(G202="Y",ROUND(F202/'Expense Categories'!$I$1,2),F202),F202),0)</f>
        <v>0</v>
      </c>
      <c r="D202" s="17">
        <f>+IF('Expense Categories'!$G$4="Y",IF(G202="Y",ROUND(C202*'Expense Categories'!$G$1,2),0),0)</f>
        <v>0</v>
      </c>
      <c r="E202" s="17">
        <f>+IF('Expense Categories'!$G$4="Y",IF(G202="Y",ROUND(C202*'Expense Categories'!$G$2,2),0),0)</f>
        <v>0</v>
      </c>
      <c r="F202" s="18"/>
      <c r="G202" s="20"/>
      <c r="H202" s="63"/>
      <c r="I202" s="63"/>
      <c r="J202" s="63"/>
    </row>
    <row r="203" spans="1:10" ht="15.75" customHeight="1" x14ac:dyDescent="0.2">
      <c r="A203" s="20"/>
      <c r="B203" s="20"/>
      <c r="C203" s="17">
        <f>+IF(H203=0,IF('Expense Categories'!$G$4="Y",IF(G203="Y",ROUND(F203/'Expense Categories'!$I$1,2),F203),F203),0)</f>
        <v>0</v>
      </c>
      <c r="D203" s="17">
        <f>+IF('Expense Categories'!$G$4="Y",IF(G203="Y",ROUND(C203*'Expense Categories'!$G$1,2),0),0)</f>
        <v>0</v>
      </c>
      <c r="E203" s="17">
        <f>+IF('Expense Categories'!$G$4="Y",IF(G203="Y",ROUND(C203*'Expense Categories'!$G$2,2),0),0)</f>
        <v>0</v>
      </c>
      <c r="F203" s="18"/>
      <c r="G203" s="20"/>
      <c r="H203" s="63"/>
      <c r="I203" s="63"/>
      <c r="J203" s="63"/>
    </row>
    <row r="204" spans="1:10" ht="15.75" customHeight="1" x14ac:dyDescent="0.2">
      <c r="A204" s="20"/>
      <c r="B204" s="20"/>
      <c r="C204" s="17">
        <f>+IF(H204=0,IF('Expense Categories'!$G$4="Y",IF(G204="Y",ROUND(F204/'Expense Categories'!$I$1,2),F204),F204),0)</f>
        <v>0</v>
      </c>
      <c r="D204" s="17">
        <f>+IF('Expense Categories'!$G$4="Y",IF(G204="Y",ROUND(C204*'Expense Categories'!$G$1,2),0),0)</f>
        <v>0</v>
      </c>
      <c r="E204" s="17">
        <f>+IF('Expense Categories'!$G$4="Y",IF(G204="Y",ROUND(C204*'Expense Categories'!$G$2,2),0),0)</f>
        <v>0</v>
      </c>
      <c r="F204" s="18"/>
      <c r="G204" s="20"/>
      <c r="H204" s="63"/>
      <c r="I204" s="63"/>
      <c r="J204" s="63"/>
    </row>
    <row r="205" spans="1:10" ht="15.75" customHeight="1" x14ac:dyDescent="0.2">
      <c r="A205" s="20"/>
      <c r="B205" s="20"/>
      <c r="C205" s="17">
        <f>+IF(H205=0,IF('Expense Categories'!$G$4="Y",IF(G205="Y",ROUND(F205/'Expense Categories'!$I$1,2),F205),F205),0)</f>
        <v>0</v>
      </c>
      <c r="D205" s="17">
        <f>+IF('Expense Categories'!$G$4="Y",IF(G205="Y",ROUND(C205*'Expense Categories'!$G$1,2),0),0)</f>
        <v>0</v>
      </c>
      <c r="E205" s="17">
        <f>+IF('Expense Categories'!$G$4="Y",IF(G205="Y",ROUND(C205*'Expense Categories'!$G$2,2),0),0)</f>
        <v>0</v>
      </c>
      <c r="F205" s="18"/>
      <c r="G205" s="20"/>
      <c r="H205" s="63"/>
      <c r="I205" s="63"/>
      <c r="J205" s="63"/>
    </row>
    <row r="206" spans="1:10" ht="15.75" customHeight="1" x14ac:dyDescent="0.2">
      <c r="A206" s="20"/>
      <c r="B206" s="20"/>
      <c r="C206" s="17">
        <f>+IF(H206=0,IF('Expense Categories'!$G$4="Y",IF(G206="Y",ROUND(F206/'Expense Categories'!$I$1,2),F206),F206),0)</f>
        <v>0</v>
      </c>
      <c r="D206" s="17">
        <f>+IF('Expense Categories'!$G$4="Y",IF(G206="Y",ROUND(C206*'Expense Categories'!$G$1,2),0),0)</f>
        <v>0</v>
      </c>
      <c r="E206" s="17">
        <f>+IF('Expense Categories'!$G$4="Y",IF(G206="Y",ROUND(C206*'Expense Categories'!$G$2,2),0),0)</f>
        <v>0</v>
      </c>
      <c r="F206" s="18"/>
      <c r="G206" s="20"/>
      <c r="H206" s="63"/>
      <c r="I206" s="63"/>
      <c r="J206" s="63"/>
    </row>
    <row r="207" spans="1:10" ht="15.75" customHeight="1" x14ac:dyDescent="0.2">
      <c r="A207" s="20"/>
      <c r="B207" s="20"/>
      <c r="C207" s="17">
        <f>+IF(H207=0,IF('Expense Categories'!$G$4="Y",IF(G207="Y",ROUND(F207/'Expense Categories'!$I$1,2),F207),F207),0)</f>
        <v>0</v>
      </c>
      <c r="D207" s="17">
        <f>+IF('Expense Categories'!$G$4="Y",IF(G207="Y",ROUND(C207*'Expense Categories'!$G$1,2),0),0)</f>
        <v>0</v>
      </c>
      <c r="E207" s="17">
        <f>+IF('Expense Categories'!$G$4="Y",IF(G207="Y",ROUND(C207*'Expense Categories'!$G$2,2),0),0)</f>
        <v>0</v>
      </c>
      <c r="F207" s="18"/>
      <c r="G207" s="20"/>
      <c r="H207" s="63"/>
      <c r="I207" s="63"/>
      <c r="J207" s="63"/>
    </row>
    <row r="208" spans="1:10" ht="15.75" customHeight="1" x14ac:dyDescent="0.2">
      <c r="A208" s="20"/>
      <c r="B208" s="20"/>
      <c r="C208" s="17">
        <f>+IF(H208=0,IF('Expense Categories'!$G$4="Y",IF(G208="Y",ROUND(F208/'Expense Categories'!$I$1,2),F208),F208),0)</f>
        <v>0</v>
      </c>
      <c r="D208" s="17">
        <f>+IF('Expense Categories'!$G$4="Y",IF(G208="Y",ROUND(C208*'Expense Categories'!$G$1,2),0),0)</f>
        <v>0</v>
      </c>
      <c r="E208" s="17">
        <f>+IF('Expense Categories'!$G$4="Y",IF(G208="Y",ROUND(C208*'Expense Categories'!$G$2,2),0),0)</f>
        <v>0</v>
      </c>
      <c r="F208" s="18"/>
      <c r="G208" s="20"/>
      <c r="H208" s="63"/>
      <c r="I208" s="63"/>
      <c r="J208" s="63"/>
    </row>
    <row r="209" spans="1:10" ht="15.75" customHeight="1" x14ac:dyDescent="0.2">
      <c r="A209" s="20"/>
      <c r="B209" s="20"/>
      <c r="C209" s="17">
        <f>+IF(H209=0,IF('Expense Categories'!$G$4="Y",IF(G209="Y",ROUND(F209/'Expense Categories'!$I$1,2),F209),F209),0)</f>
        <v>0</v>
      </c>
      <c r="D209" s="17">
        <f>+IF('Expense Categories'!$G$4="Y",IF(G209="Y",ROUND(C209*'Expense Categories'!$G$1,2),0),0)</f>
        <v>0</v>
      </c>
      <c r="E209" s="17">
        <f>+IF('Expense Categories'!$G$4="Y",IF(G209="Y",ROUND(C209*'Expense Categories'!$G$2,2),0),0)</f>
        <v>0</v>
      </c>
      <c r="F209" s="18"/>
      <c r="G209" s="20"/>
      <c r="H209" s="63"/>
      <c r="I209" s="63"/>
      <c r="J209" s="63"/>
    </row>
    <row r="210" spans="1:10" ht="15.75" customHeight="1" x14ac:dyDescent="0.2">
      <c r="A210" s="20"/>
      <c r="B210" s="20"/>
      <c r="C210" s="17">
        <f>+IF(H210=0,IF('Expense Categories'!$G$4="Y",IF(G210="Y",ROUND(F210/'Expense Categories'!$I$1,2),F210),F210),0)</f>
        <v>0</v>
      </c>
      <c r="D210" s="17">
        <f>+IF('Expense Categories'!$G$4="Y",IF(G210="Y",ROUND(C210*'Expense Categories'!$G$1,2),0),0)</f>
        <v>0</v>
      </c>
      <c r="E210" s="17">
        <f>+IF('Expense Categories'!$G$4="Y",IF(G210="Y",ROUND(C210*'Expense Categories'!$G$2,2),0),0)</f>
        <v>0</v>
      </c>
      <c r="F210" s="18"/>
      <c r="G210" s="20"/>
      <c r="H210" s="63"/>
      <c r="I210" s="63"/>
      <c r="J210" s="63"/>
    </row>
    <row r="211" spans="1:10" ht="15.75" customHeight="1" x14ac:dyDescent="0.2">
      <c r="A211" s="20"/>
      <c r="B211" s="20"/>
      <c r="C211" s="17">
        <f>+IF(H211=0,IF('Expense Categories'!$G$4="Y",IF(G211="Y",ROUND(F211/'Expense Categories'!$I$1,2),F211),F211),0)</f>
        <v>0</v>
      </c>
      <c r="D211" s="17">
        <f>+IF('Expense Categories'!$G$4="Y",IF(G211="Y",ROUND(C211*'Expense Categories'!$G$1,2),0),0)</f>
        <v>0</v>
      </c>
      <c r="E211" s="17">
        <f>+IF('Expense Categories'!$G$4="Y",IF(G211="Y",ROUND(C211*'Expense Categories'!$G$2,2),0),0)</f>
        <v>0</v>
      </c>
      <c r="F211" s="18"/>
      <c r="G211" s="20"/>
      <c r="H211" s="63"/>
      <c r="I211" s="63"/>
      <c r="J211" s="63"/>
    </row>
    <row r="212" spans="1:10" ht="15.75" customHeight="1" x14ac:dyDescent="0.2">
      <c r="A212" s="20"/>
      <c r="B212" s="20"/>
      <c r="C212" s="17">
        <f>+IF(H212=0,IF('Expense Categories'!$G$4="Y",IF(G212="Y",ROUND(F212/'Expense Categories'!$I$1,2),F212),F212),0)</f>
        <v>0</v>
      </c>
      <c r="D212" s="17">
        <f>+IF('Expense Categories'!$G$4="Y",IF(G212="Y",ROUND(C212*'Expense Categories'!$G$1,2),0),0)</f>
        <v>0</v>
      </c>
      <c r="E212" s="17">
        <f>+IF('Expense Categories'!$G$4="Y",IF(G212="Y",ROUND(C212*'Expense Categories'!$G$2,2),0),0)</f>
        <v>0</v>
      </c>
      <c r="F212" s="18"/>
      <c r="G212" s="20"/>
      <c r="H212" s="63"/>
      <c r="I212" s="63"/>
      <c r="J212" s="63"/>
    </row>
    <row r="213" spans="1:10" ht="15.75" customHeight="1" x14ac:dyDescent="0.2">
      <c r="A213" s="20"/>
      <c r="B213" s="20"/>
      <c r="C213" s="17">
        <f>+IF(H213=0,IF('Expense Categories'!$G$4="Y",IF(G213="Y",ROUND(F213/'Expense Categories'!$I$1,2),F213),F213),0)</f>
        <v>0</v>
      </c>
      <c r="D213" s="17">
        <f>+IF('Expense Categories'!$G$4="Y",IF(G213="Y",ROUND(C213*'Expense Categories'!$G$1,2),0),0)</f>
        <v>0</v>
      </c>
      <c r="E213" s="17">
        <f>+IF('Expense Categories'!$G$4="Y",IF(G213="Y",ROUND(C213*'Expense Categories'!$G$2,2),0),0)</f>
        <v>0</v>
      </c>
      <c r="F213" s="18"/>
      <c r="G213" s="20"/>
      <c r="H213" s="63"/>
      <c r="I213" s="63"/>
      <c r="J213" s="63"/>
    </row>
    <row r="214" spans="1:10" ht="15.75" customHeight="1" x14ac:dyDescent="0.2">
      <c r="A214" s="20"/>
      <c r="B214" s="20"/>
      <c r="C214" s="17">
        <f>+IF(H214=0,IF('Expense Categories'!$G$4="Y",IF(G214="Y",ROUND(F214/'Expense Categories'!$I$1,2),F214),F214),0)</f>
        <v>0</v>
      </c>
      <c r="D214" s="17">
        <f>+IF('Expense Categories'!$G$4="Y",IF(G214="Y",ROUND(C214*'Expense Categories'!$G$1,2),0),0)</f>
        <v>0</v>
      </c>
      <c r="E214" s="17">
        <f>+IF('Expense Categories'!$G$4="Y",IF(G214="Y",ROUND(C214*'Expense Categories'!$G$2,2),0),0)</f>
        <v>0</v>
      </c>
      <c r="F214" s="18"/>
      <c r="G214" s="20"/>
      <c r="H214" s="63"/>
      <c r="I214" s="63"/>
      <c r="J214" s="63"/>
    </row>
    <row r="215" spans="1:10" ht="15.75" customHeight="1" x14ac:dyDescent="0.2">
      <c r="A215" s="20"/>
      <c r="B215" s="20"/>
      <c r="C215" s="17">
        <f>+IF(H215=0,IF('Expense Categories'!$G$4="Y",IF(G215="Y",ROUND(F215/'Expense Categories'!$I$1,2),F215),F215),0)</f>
        <v>0</v>
      </c>
      <c r="D215" s="17">
        <f>+IF('Expense Categories'!$G$4="Y",IF(G215="Y",ROUND(C215*'Expense Categories'!$G$1,2),0),0)</f>
        <v>0</v>
      </c>
      <c r="E215" s="17">
        <f>+IF('Expense Categories'!$G$4="Y",IF(G215="Y",ROUND(C215*'Expense Categories'!$G$2,2),0),0)</f>
        <v>0</v>
      </c>
      <c r="F215" s="18"/>
      <c r="G215" s="20"/>
      <c r="H215" s="63"/>
      <c r="I215" s="63"/>
      <c r="J215" s="63"/>
    </row>
    <row r="216" spans="1:10" ht="15.75" customHeight="1" x14ac:dyDescent="0.2">
      <c r="A216" s="20"/>
      <c r="B216" s="20"/>
      <c r="C216" s="17">
        <f>+IF(H216=0,IF('Expense Categories'!$G$4="Y",IF(G216="Y",ROUND(F216/'Expense Categories'!$I$1,2),F216),F216),0)</f>
        <v>0</v>
      </c>
      <c r="D216" s="17">
        <f>+IF('Expense Categories'!$G$4="Y",IF(G216="Y",ROUND(C216*'Expense Categories'!$G$1,2),0),0)</f>
        <v>0</v>
      </c>
      <c r="E216" s="17">
        <f>+IF('Expense Categories'!$G$4="Y",IF(G216="Y",ROUND(C216*'Expense Categories'!$G$2,2),0),0)</f>
        <v>0</v>
      </c>
      <c r="F216" s="18"/>
      <c r="G216" s="20"/>
      <c r="H216" s="63"/>
      <c r="I216" s="63"/>
      <c r="J216" s="63"/>
    </row>
    <row r="217" spans="1:10" ht="15.75" customHeight="1" x14ac:dyDescent="0.2">
      <c r="A217" s="20"/>
      <c r="B217" s="20"/>
      <c r="C217" s="17">
        <f>+IF(H217=0,IF('Expense Categories'!$G$4="Y",IF(G217="Y",ROUND(F217/'Expense Categories'!$I$1,2),F217),F217),0)</f>
        <v>0</v>
      </c>
      <c r="D217" s="17">
        <f>+IF('Expense Categories'!$G$4="Y",IF(G217="Y",ROUND(C217*'Expense Categories'!$G$1,2),0),0)</f>
        <v>0</v>
      </c>
      <c r="E217" s="17">
        <f>+IF('Expense Categories'!$G$4="Y",IF(G217="Y",ROUND(C217*'Expense Categories'!$G$2,2),0),0)</f>
        <v>0</v>
      </c>
      <c r="F217" s="18"/>
      <c r="G217" s="20"/>
      <c r="H217" s="63"/>
      <c r="I217" s="63"/>
      <c r="J217" s="63"/>
    </row>
    <row r="218" spans="1:10" ht="15.75" customHeight="1" x14ac:dyDescent="0.2">
      <c r="A218" s="20"/>
      <c r="B218" s="20"/>
      <c r="C218" s="17">
        <f>+IF(H218=0,IF('Expense Categories'!$G$4="Y",IF(G218="Y",ROUND(F218/'Expense Categories'!$I$1,2),F218),F218),0)</f>
        <v>0</v>
      </c>
      <c r="D218" s="17">
        <f>+IF('Expense Categories'!$G$4="Y",IF(G218="Y",ROUND(C218*'Expense Categories'!$G$1,2),0),0)</f>
        <v>0</v>
      </c>
      <c r="E218" s="17">
        <f>+IF('Expense Categories'!$G$4="Y",IF(G218="Y",ROUND(C218*'Expense Categories'!$G$2,2),0),0)</f>
        <v>0</v>
      </c>
      <c r="F218" s="18"/>
      <c r="G218" s="20"/>
      <c r="H218" s="63"/>
      <c r="I218" s="63"/>
      <c r="J218" s="63"/>
    </row>
    <row r="219" spans="1:10" ht="15.75" customHeight="1" x14ac:dyDescent="0.2">
      <c r="A219" s="20"/>
      <c r="B219" s="20"/>
      <c r="C219" s="17">
        <f>+IF(H219=0,IF('Expense Categories'!$G$4="Y",IF(G219="Y",ROUND(F219/'Expense Categories'!$I$1,2),F219),F219),0)</f>
        <v>0</v>
      </c>
      <c r="D219" s="17">
        <f>+IF('Expense Categories'!$G$4="Y",IF(G219="Y",ROUND(C219*'Expense Categories'!$G$1,2),0),0)</f>
        <v>0</v>
      </c>
      <c r="E219" s="17">
        <f>+IF('Expense Categories'!$G$4="Y",IF(G219="Y",ROUND(C219*'Expense Categories'!$G$2,2),0),0)</f>
        <v>0</v>
      </c>
      <c r="F219" s="18"/>
      <c r="G219" s="20"/>
      <c r="H219" s="63"/>
      <c r="I219" s="63"/>
      <c r="J219" s="63"/>
    </row>
    <row r="220" spans="1:10" ht="15.75" customHeight="1" x14ac:dyDescent="0.2">
      <c r="A220" s="20"/>
      <c r="B220" s="20"/>
      <c r="C220" s="17">
        <f>+IF(H220=0,IF('Expense Categories'!$G$4="Y",IF(G220="Y",ROUND(F220/'Expense Categories'!$I$1,2),F220),F220),0)</f>
        <v>0</v>
      </c>
      <c r="D220" s="17">
        <f>+IF('Expense Categories'!$G$4="Y",IF(G220="Y",ROUND(C220*'Expense Categories'!$G$1,2),0),0)</f>
        <v>0</v>
      </c>
      <c r="E220" s="17">
        <f>+IF('Expense Categories'!$G$4="Y",IF(G220="Y",ROUND(C220*'Expense Categories'!$G$2,2),0),0)</f>
        <v>0</v>
      </c>
      <c r="F220" s="18"/>
      <c r="G220" s="20"/>
      <c r="H220" s="63"/>
      <c r="I220" s="63"/>
      <c r="J220" s="63"/>
    </row>
    <row r="221" spans="1:10" ht="15.75" customHeight="1" x14ac:dyDescent="0.2">
      <c r="A221" s="20"/>
      <c r="B221" s="20"/>
      <c r="C221" s="17">
        <f>+IF(H221=0,IF('Expense Categories'!$G$4="Y",IF(G221="Y",ROUND(F221/'Expense Categories'!$I$1,2),F221),F221),0)</f>
        <v>0</v>
      </c>
      <c r="D221" s="17">
        <f>+IF('Expense Categories'!$G$4="Y",IF(G221="Y",ROUND(C221*'Expense Categories'!$G$1,2),0),0)</f>
        <v>0</v>
      </c>
      <c r="E221" s="17">
        <f>+IF('Expense Categories'!$G$4="Y",IF(G221="Y",ROUND(C221*'Expense Categories'!$G$2,2),0),0)</f>
        <v>0</v>
      </c>
      <c r="F221" s="18"/>
      <c r="G221" s="20"/>
      <c r="H221" s="63"/>
      <c r="I221" s="63"/>
      <c r="J221" s="63"/>
    </row>
    <row r="222" spans="1:10" ht="15.75" customHeight="1" x14ac:dyDescent="0.2">
      <c r="A222" s="20"/>
      <c r="B222" s="20"/>
      <c r="C222" s="17">
        <f>+IF(H222=0,IF('Expense Categories'!$G$4="Y",IF(G222="Y",ROUND(F222/'Expense Categories'!$I$1,2),F222),F222),0)</f>
        <v>0</v>
      </c>
      <c r="D222" s="17">
        <f>+IF('Expense Categories'!$G$4="Y",IF(G222="Y",ROUND(C222*'Expense Categories'!$G$1,2),0),0)</f>
        <v>0</v>
      </c>
      <c r="E222" s="17">
        <f>+IF('Expense Categories'!$G$4="Y",IF(G222="Y",ROUND(C222*'Expense Categories'!$G$2,2),0),0)</f>
        <v>0</v>
      </c>
      <c r="F222" s="18"/>
      <c r="G222" s="20"/>
      <c r="H222" s="63"/>
      <c r="I222" s="63"/>
      <c r="J222" s="63"/>
    </row>
    <row r="223" spans="1:10" ht="15.75" customHeight="1" x14ac:dyDescent="0.2">
      <c r="A223" s="20"/>
      <c r="B223" s="20"/>
      <c r="C223" s="17">
        <f>+IF(H223=0,IF('Expense Categories'!$G$4="Y",IF(G223="Y",ROUND(F223/'Expense Categories'!$I$1,2),F223),F223),0)</f>
        <v>0</v>
      </c>
      <c r="D223" s="17">
        <f>+IF('Expense Categories'!$G$4="Y",IF(G223="Y",ROUND(C223*'Expense Categories'!$G$1,2),0),0)</f>
        <v>0</v>
      </c>
      <c r="E223" s="17">
        <f>+IF('Expense Categories'!$G$4="Y",IF(G223="Y",ROUND(C223*'Expense Categories'!$G$2,2),0),0)</f>
        <v>0</v>
      </c>
      <c r="F223" s="18"/>
      <c r="G223" s="20"/>
      <c r="H223" s="63"/>
      <c r="I223" s="63"/>
      <c r="J223" s="63"/>
    </row>
    <row r="224" spans="1:10" ht="15.75" customHeight="1" x14ac:dyDescent="0.2">
      <c r="A224" s="20"/>
      <c r="B224" s="20"/>
      <c r="C224" s="17">
        <f>+IF(H224=0,IF('Expense Categories'!$G$4="Y",IF(G224="Y",ROUND(F224/'Expense Categories'!$I$1,2),F224),F224),0)</f>
        <v>0</v>
      </c>
      <c r="D224" s="17">
        <f>+IF('Expense Categories'!$G$4="Y",IF(G224="Y",ROUND(C224*'Expense Categories'!$G$1,2),0),0)</f>
        <v>0</v>
      </c>
      <c r="E224" s="17">
        <f>+IF('Expense Categories'!$G$4="Y",IF(G224="Y",ROUND(C224*'Expense Categories'!$G$2,2),0),0)</f>
        <v>0</v>
      </c>
      <c r="F224" s="18"/>
      <c r="G224" s="20"/>
      <c r="H224" s="63"/>
      <c r="I224" s="63"/>
      <c r="J224" s="63"/>
    </row>
    <row r="225" spans="1:10" ht="15.75" customHeight="1" x14ac:dyDescent="0.2">
      <c r="A225" s="20"/>
      <c r="B225" s="20"/>
      <c r="C225" s="17">
        <f>+IF(H225=0,IF('Expense Categories'!$G$4="Y",IF(G225="Y",ROUND(F225/'Expense Categories'!$I$1,2),F225),F225),0)</f>
        <v>0</v>
      </c>
      <c r="D225" s="17">
        <f>+IF('Expense Categories'!$G$4="Y",IF(G225="Y",ROUND(C225*'Expense Categories'!$G$1,2),0),0)</f>
        <v>0</v>
      </c>
      <c r="E225" s="17">
        <f>+IF('Expense Categories'!$G$4="Y",IF(G225="Y",ROUND(C225*'Expense Categories'!$G$2,2),0),0)</f>
        <v>0</v>
      </c>
      <c r="F225" s="18"/>
      <c r="G225" s="20"/>
      <c r="H225" s="63"/>
      <c r="I225" s="63"/>
      <c r="J225" s="63"/>
    </row>
    <row r="226" spans="1:10" ht="15.75" customHeight="1" x14ac:dyDescent="0.2">
      <c r="A226" s="20"/>
      <c r="B226" s="20"/>
      <c r="C226" s="17">
        <f>+IF(H226=0,IF('Expense Categories'!$G$4="Y",IF(G226="Y",ROUND(F226/'Expense Categories'!$I$1,2),F226),F226),0)</f>
        <v>0</v>
      </c>
      <c r="D226" s="17">
        <f>+IF('Expense Categories'!$G$4="Y",IF(G226="Y",ROUND(C226*'Expense Categories'!$G$1,2),0),0)</f>
        <v>0</v>
      </c>
      <c r="E226" s="17">
        <f>+IF('Expense Categories'!$G$4="Y",IF(G226="Y",ROUND(C226*'Expense Categories'!$G$2,2),0),0)</f>
        <v>0</v>
      </c>
      <c r="F226" s="18"/>
      <c r="G226" s="20"/>
      <c r="H226" s="63"/>
      <c r="I226" s="63"/>
      <c r="J226" s="63"/>
    </row>
    <row r="227" spans="1:10" ht="15.75" customHeight="1" x14ac:dyDescent="0.2">
      <c r="A227" s="20"/>
      <c r="B227" s="20"/>
      <c r="C227" s="17">
        <f>+IF(H227=0,IF('Expense Categories'!$G$4="Y",IF(G227="Y",ROUND(F227/'Expense Categories'!$I$1,2),F227),F227),0)</f>
        <v>0</v>
      </c>
      <c r="D227" s="17">
        <f>+IF('Expense Categories'!$G$4="Y",IF(G227="Y",ROUND(C227*'Expense Categories'!$G$1,2),0),0)</f>
        <v>0</v>
      </c>
      <c r="E227" s="17">
        <f>+IF('Expense Categories'!$G$4="Y",IF(G227="Y",ROUND(C227*'Expense Categories'!$G$2,2),0),0)</f>
        <v>0</v>
      </c>
      <c r="F227" s="18"/>
      <c r="G227" s="20"/>
      <c r="H227" s="63"/>
      <c r="I227" s="63"/>
      <c r="J227" s="63"/>
    </row>
    <row r="228" spans="1:10" ht="15.75" customHeight="1" x14ac:dyDescent="0.2">
      <c r="A228" s="20"/>
      <c r="B228" s="20"/>
      <c r="C228" s="17">
        <f>+IF(H228=0,IF('Expense Categories'!$G$4="Y",IF(G228="Y",ROUND(F228/'Expense Categories'!$I$1,2),F228),F228),0)</f>
        <v>0</v>
      </c>
      <c r="D228" s="17">
        <f>+IF('Expense Categories'!$G$4="Y",IF(G228="Y",ROUND(C228*'Expense Categories'!$G$1,2),0),0)</f>
        <v>0</v>
      </c>
      <c r="E228" s="17">
        <f>+IF('Expense Categories'!$G$4="Y",IF(G228="Y",ROUND(C228*'Expense Categories'!$G$2,2),0),0)</f>
        <v>0</v>
      </c>
      <c r="F228" s="18"/>
      <c r="G228" s="20"/>
      <c r="H228" s="63"/>
      <c r="I228" s="63"/>
      <c r="J228" s="63"/>
    </row>
    <row r="229" spans="1:10" ht="15.75" customHeight="1" x14ac:dyDescent="0.2">
      <c r="A229" s="20"/>
      <c r="B229" s="20"/>
      <c r="C229" s="17">
        <f>+IF(H229=0,IF('Expense Categories'!$G$4="Y",IF(G229="Y",ROUND(F229/'Expense Categories'!$I$1,2),F229),F229),0)</f>
        <v>0</v>
      </c>
      <c r="D229" s="17">
        <f>+IF('Expense Categories'!$G$4="Y",IF(G229="Y",ROUND(C229*'Expense Categories'!$G$1,2),0),0)</f>
        <v>0</v>
      </c>
      <c r="E229" s="17">
        <f>+IF('Expense Categories'!$G$4="Y",IF(G229="Y",ROUND(C229*'Expense Categories'!$G$2,2),0),0)</f>
        <v>0</v>
      </c>
      <c r="F229" s="18"/>
      <c r="G229" s="20"/>
      <c r="H229" s="63"/>
      <c r="I229" s="63"/>
      <c r="J229" s="63"/>
    </row>
    <row r="230" spans="1:10" ht="15.75" customHeight="1" x14ac:dyDescent="0.2">
      <c r="A230" s="20"/>
      <c r="B230" s="20"/>
      <c r="C230" s="17">
        <f>+IF(H230=0,IF('Expense Categories'!$G$4="Y",IF(G230="Y",ROUND(F230/'Expense Categories'!$I$1,2),F230),F230),0)</f>
        <v>0</v>
      </c>
      <c r="D230" s="17">
        <f>+IF('Expense Categories'!$G$4="Y",IF(G230="Y",ROUND(C230*'Expense Categories'!$G$1,2),0),0)</f>
        <v>0</v>
      </c>
      <c r="E230" s="17">
        <f>+IF('Expense Categories'!$G$4="Y",IF(G230="Y",ROUND(C230*'Expense Categories'!$G$2,2),0),0)</f>
        <v>0</v>
      </c>
      <c r="F230" s="18"/>
      <c r="G230" s="20"/>
      <c r="H230" s="63"/>
      <c r="I230" s="63"/>
      <c r="J230" s="63"/>
    </row>
    <row r="231" spans="1:10" ht="15.75" customHeight="1" x14ac:dyDescent="0.2">
      <c r="A231" s="20"/>
      <c r="B231" s="20"/>
      <c r="C231" s="17">
        <f>+IF(H231=0,IF('Expense Categories'!$G$4="Y",IF(G231="Y",ROUND(F231/'Expense Categories'!$I$1,2),F231),F231),0)</f>
        <v>0</v>
      </c>
      <c r="D231" s="17">
        <f>+IF('Expense Categories'!$G$4="Y",IF(G231="Y",ROUND(C231*'Expense Categories'!$G$1,2),0),0)</f>
        <v>0</v>
      </c>
      <c r="E231" s="17">
        <f>+IF('Expense Categories'!$G$4="Y",IF(G231="Y",ROUND(C231*'Expense Categories'!$G$2,2),0),0)</f>
        <v>0</v>
      </c>
      <c r="F231" s="18"/>
      <c r="G231" s="20"/>
      <c r="H231" s="63"/>
      <c r="I231" s="63"/>
      <c r="J231" s="63"/>
    </row>
    <row r="232" spans="1:10" ht="15.75" customHeight="1" x14ac:dyDescent="0.2">
      <c r="A232" s="20"/>
      <c r="B232" s="20"/>
      <c r="C232" s="17">
        <f>+IF(H232=0,IF('Expense Categories'!$G$4="Y",IF(G232="Y",ROUND(F232/'Expense Categories'!$I$1,2),F232),F232),0)</f>
        <v>0</v>
      </c>
      <c r="D232" s="17">
        <f>+IF('Expense Categories'!$G$4="Y",IF(G232="Y",ROUND(C232*'Expense Categories'!$G$1,2),0),0)</f>
        <v>0</v>
      </c>
      <c r="E232" s="17">
        <f>+IF('Expense Categories'!$G$4="Y",IF(G232="Y",ROUND(C232*'Expense Categories'!$G$2,2),0),0)</f>
        <v>0</v>
      </c>
      <c r="F232" s="18"/>
      <c r="G232" s="20"/>
      <c r="H232" s="63"/>
      <c r="I232" s="63"/>
      <c r="J232" s="63"/>
    </row>
    <row r="233" spans="1:10" ht="15.75" customHeight="1" x14ac:dyDescent="0.2">
      <c r="A233" s="20"/>
      <c r="B233" s="20"/>
      <c r="C233" s="17">
        <f>+IF(H233=0,IF('Expense Categories'!$G$4="Y",IF(G233="Y",ROUND(F233/'Expense Categories'!$I$1,2),F233),F233),0)</f>
        <v>0</v>
      </c>
      <c r="D233" s="17">
        <f>+IF('Expense Categories'!$G$4="Y",IF(G233="Y",ROUND(C233*'Expense Categories'!$G$1,2),0),0)</f>
        <v>0</v>
      </c>
      <c r="E233" s="17">
        <f>+IF('Expense Categories'!$G$4="Y",IF(G233="Y",ROUND(C233*'Expense Categories'!$G$2,2),0),0)</f>
        <v>0</v>
      </c>
      <c r="F233" s="18"/>
      <c r="G233" s="20"/>
      <c r="H233" s="63"/>
      <c r="I233" s="63"/>
      <c r="J233" s="63"/>
    </row>
    <row r="234" spans="1:10" ht="15.75" customHeight="1" x14ac:dyDescent="0.2">
      <c r="A234" s="20"/>
      <c r="B234" s="20"/>
      <c r="C234" s="17">
        <f>+IF(H234=0,IF('Expense Categories'!$G$4="Y",IF(G234="Y",ROUND(F234/'Expense Categories'!$I$1,2),F234),F234),0)</f>
        <v>0</v>
      </c>
      <c r="D234" s="17">
        <f>+IF('Expense Categories'!$G$4="Y",IF(G234="Y",ROUND(C234*'Expense Categories'!$G$1,2),0),0)</f>
        <v>0</v>
      </c>
      <c r="E234" s="17">
        <f>+IF('Expense Categories'!$G$4="Y",IF(G234="Y",ROUND(C234*'Expense Categories'!$G$2,2),0),0)</f>
        <v>0</v>
      </c>
      <c r="F234" s="18"/>
      <c r="G234" s="20"/>
      <c r="H234" s="63"/>
      <c r="I234" s="63"/>
      <c r="J234" s="63"/>
    </row>
    <row r="235" spans="1:10" ht="15.75" customHeight="1" x14ac:dyDescent="0.2">
      <c r="A235" s="20"/>
      <c r="B235" s="20"/>
      <c r="C235" s="17">
        <f>+IF(H235=0,IF('Expense Categories'!$G$4="Y",IF(G235="Y",ROUND(F235/'Expense Categories'!$I$1,2),F235),F235),0)</f>
        <v>0</v>
      </c>
      <c r="D235" s="17">
        <f>+IF('Expense Categories'!$G$4="Y",IF(G235="Y",ROUND(C235*'Expense Categories'!$G$1,2),0),0)</f>
        <v>0</v>
      </c>
      <c r="E235" s="17">
        <f>+IF('Expense Categories'!$G$4="Y",IF(G235="Y",ROUND(C235*'Expense Categories'!$G$2,2),0),0)</f>
        <v>0</v>
      </c>
      <c r="F235" s="18"/>
      <c r="G235" s="20"/>
      <c r="H235" s="63"/>
      <c r="I235" s="63"/>
      <c r="J235" s="63"/>
    </row>
    <row r="236" spans="1:10" ht="15.75" customHeight="1" x14ac:dyDescent="0.2">
      <c r="A236" s="20"/>
      <c r="B236" s="20"/>
      <c r="C236" s="17">
        <f>+IF(H236=0,IF('Expense Categories'!$G$4="Y",IF(G236="Y",ROUND(F236/'Expense Categories'!$I$1,2),F236),F236),0)</f>
        <v>0</v>
      </c>
      <c r="D236" s="17">
        <f>+IF('Expense Categories'!$G$4="Y",IF(G236="Y",ROUND(C236*'Expense Categories'!$G$1,2),0),0)</f>
        <v>0</v>
      </c>
      <c r="E236" s="17">
        <f>+IF('Expense Categories'!$G$4="Y",IF(G236="Y",ROUND(C236*'Expense Categories'!$G$2,2),0),0)</f>
        <v>0</v>
      </c>
      <c r="F236" s="18"/>
      <c r="G236" s="20"/>
      <c r="H236" s="63"/>
      <c r="I236" s="63"/>
      <c r="J236" s="63"/>
    </row>
    <row r="237" spans="1:10" ht="15.75" customHeight="1" x14ac:dyDescent="0.2">
      <c r="A237" s="20"/>
      <c r="B237" s="20"/>
      <c r="C237" s="17">
        <f>+IF(H237=0,IF('Expense Categories'!$G$4="Y",IF(G237="Y",ROUND(F237/'Expense Categories'!$I$1,2),F237),F237),0)</f>
        <v>0</v>
      </c>
      <c r="D237" s="17">
        <f>+IF('Expense Categories'!$G$4="Y",IF(G237="Y",ROUND(C237*'Expense Categories'!$G$1,2),0),0)</f>
        <v>0</v>
      </c>
      <c r="E237" s="17">
        <f>+IF('Expense Categories'!$G$4="Y",IF(G237="Y",ROUND(C237*'Expense Categories'!$G$2,2),0),0)</f>
        <v>0</v>
      </c>
      <c r="F237" s="18"/>
      <c r="G237" s="20"/>
      <c r="H237" s="63"/>
      <c r="I237" s="63"/>
      <c r="J237" s="63"/>
    </row>
    <row r="238" spans="1:10" ht="15.75" customHeight="1" x14ac:dyDescent="0.2">
      <c r="A238" s="20"/>
      <c r="B238" s="20"/>
      <c r="C238" s="17">
        <f>+IF(H238=0,IF('Expense Categories'!$G$4="Y",IF(G238="Y",ROUND(F238/'Expense Categories'!$I$1,2),F238),F238),0)</f>
        <v>0</v>
      </c>
      <c r="D238" s="17">
        <f>+IF('Expense Categories'!$G$4="Y",IF(G238="Y",ROUND(C238*'Expense Categories'!$G$1,2),0),0)</f>
        <v>0</v>
      </c>
      <c r="E238" s="17">
        <f>+IF('Expense Categories'!$G$4="Y",IF(G238="Y",ROUND(C238*'Expense Categories'!$G$2,2),0),0)</f>
        <v>0</v>
      </c>
      <c r="F238" s="18"/>
      <c r="G238" s="20"/>
      <c r="H238" s="63"/>
      <c r="I238" s="63"/>
      <c r="J238" s="63"/>
    </row>
    <row r="239" spans="1:10" ht="15.75" customHeight="1" x14ac:dyDescent="0.2">
      <c r="A239" s="20"/>
      <c r="B239" s="20"/>
      <c r="C239" s="17">
        <f>+IF(H239=0,IF('Expense Categories'!$G$4="Y",IF(G239="Y",ROUND(F239/'Expense Categories'!$I$1,2),F239),F239),0)</f>
        <v>0</v>
      </c>
      <c r="D239" s="17">
        <f>+IF('Expense Categories'!$G$4="Y",IF(G239="Y",ROUND(C239*'Expense Categories'!$G$1,2),0),0)</f>
        <v>0</v>
      </c>
      <c r="E239" s="17">
        <f>+IF('Expense Categories'!$G$4="Y",IF(G239="Y",ROUND(C239*'Expense Categories'!$G$2,2),0),0)</f>
        <v>0</v>
      </c>
      <c r="F239" s="18"/>
      <c r="G239" s="20"/>
      <c r="H239" s="63"/>
      <c r="I239" s="63"/>
      <c r="J239" s="63"/>
    </row>
    <row r="240" spans="1:10" ht="15.75" customHeight="1" x14ac:dyDescent="0.2">
      <c r="A240" s="20"/>
      <c r="B240" s="20"/>
      <c r="C240" s="17">
        <f>+IF(H240=0,IF('Expense Categories'!$G$4="Y",IF(G240="Y",ROUND(F240/'Expense Categories'!$I$1,2),F240),F240),0)</f>
        <v>0</v>
      </c>
      <c r="D240" s="17">
        <f>+IF('Expense Categories'!$G$4="Y",IF(G240="Y",ROUND(C240*'Expense Categories'!$G$1,2),0),0)</f>
        <v>0</v>
      </c>
      <c r="E240" s="17">
        <f>+IF('Expense Categories'!$G$4="Y",IF(G240="Y",ROUND(C240*'Expense Categories'!$G$2,2),0),0)</f>
        <v>0</v>
      </c>
      <c r="F240" s="18"/>
      <c r="G240" s="20"/>
      <c r="H240" s="63"/>
      <c r="I240" s="63"/>
      <c r="J240" s="63"/>
    </row>
    <row r="241" spans="1:10" ht="15.75" customHeight="1" x14ac:dyDescent="0.2">
      <c r="A241" s="20"/>
      <c r="B241" s="20"/>
      <c r="C241" s="17">
        <f>+IF(H241=0,IF('Expense Categories'!$G$4="Y",IF(G241="Y",ROUND(F241/'Expense Categories'!$I$1,2),F241),F241),0)</f>
        <v>0</v>
      </c>
      <c r="D241" s="17">
        <f>+IF('Expense Categories'!$G$4="Y",IF(G241="Y",ROUND(C241*'Expense Categories'!$G$1,2),0),0)</f>
        <v>0</v>
      </c>
      <c r="E241" s="17">
        <f>+IF('Expense Categories'!$G$4="Y",IF(G241="Y",ROUND(C241*'Expense Categories'!$G$2,2),0),0)</f>
        <v>0</v>
      </c>
      <c r="F241" s="18"/>
      <c r="G241" s="20"/>
      <c r="H241" s="63"/>
      <c r="I241" s="63"/>
      <c r="J241" s="63"/>
    </row>
    <row r="242" spans="1:10" ht="15.75" customHeight="1" x14ac:dyDescent="0.2">
      <c r="A242" s="20"/>
      <c r="B242" s="20"/>
      <c r="C242" s="17">
        <f>+IF(H242=0,IF('Expense Categories'!$G$4="Y",IF(G242="Y",ROUND(F242/'Expense Categories'!$I$1,2),F242),F242),0)</f>
        <v>0</v>
      </c>
      <c r="D242" s="17">
        <f>+IF('Expense Categories'!$G$4="Y",IF(G242="Y",ROUND(C242*'Expense Categories'!$G$1,2),0),0)</f>
        <v>0</v>
      </c>
      <c r="E242" s="17">
        <f>+IF('Expense Categories'!$G$4="Y",IF(G242="Y",ROUND(C242*'Expense Categories'!$G$2,2),0),0)</f>
        <v>0</v>
      </c>
      <c r="F242" s="18"/>
      <c r="G242" s="20"/>
      <c r="H242" s="63"/>
      <c r="I242" s="63"/>
      <c r="J242" s="63"/>
    </row>
    <row r="243" spans="1:10" ht="15.75" customHeight="1" x14ac:dyDescent="0.2">
      <c r="A243" s="20"/>
      <c r="B243" s="20"/>
      <c r="C243" s="17">
        <f>+IF(H243=0,IF('Expense Categories'!$G$4="Y",IF(G243="Y",ROUND(F243/'Expense Categories'!$I$1,2),F243),F243),0)</f>
        <v>0</v>
      </c>
      <c r="D243" s="17">
        <f>+IF('Expense Categories'!$G$4="Y",IF(G243="Y",ROUND(C243*'Expense Categories'!$G$1,2),0),0)</f>
        <v>0</v>
      </c>
      <c r="E243" s="17">
        <f>+IF('Expense Categories'!$G$4="Y",IF(G243="Y",ROUND(C243*'Expense Categories'!$G$2,2),0),0)</f>
        <v>0</v>
      </c>
      <c r="F243" s="18"/>
      <c r="G243" s="20"/>
      <c r="H243" s="63"/>
      <c r="I243" s="63"/>
      <c r="J243" s="63"/>
    </row>
    <row r="244" spans="1:10" ht="15.75" customHeight="1" x14ac:dyDescent="0.2">
      <c r="A244" s="20"/>
      <c r="B244" s="20"/>
      <c r="C244" s="17">
        <f>+IF(H244=0,IF('Expense Categories'!$G$4="Y",IF(G244="Y",ROUND(F244/'Expense Categories'!$I$1,2),F244),F244),0)</f>
        <v>0</v>
      </c>
      <c r="D244" s="17">
        <f>+IF('Expense Categories'!$G$4="Y",IF(G244="Y",ROUND(C244*'Expense Categories'!$G$1,2),0),0)</f>
        <v>0</v>
      </c>
      <c r="E244" s="17">
        <f>+IF('Expense Categories'!$G$4="Y",IF(G244="Y",ROUND(C244*'Expense Categories'!$G$2,2),0),0)</f>
        <v>0</v>
      </c>
      <c r="F244" s="18"/>
      <c r="G244" s="20"/>
      <c r="H244" s="63"/>
      <c r="I244" s="63"/>
      <c r="J244" s="63"/>
    </row>
    <row r="245" spans="1:10" ht="15.75" customHeight="1" x14ac:dyDescent="0.2">
      <c r="A245" s="20"/>
      <c r="B245" s="20"/>
      <c r="C245" s="17">
        <f>+IF(H245=0,IF('Expense Categories'!$G$4="Y",IF(G245="Y",ROUND(F245/'Expense Categories'!$I$1,2),F245),F245),0)</f>
        <v>0</v>
      </c>
      <c r="D245" s="17">
        <f>+IF('Expense Categories'!$G$4="Y",IF(G245="Y",ROUND(C245*'Expense Categories'!$G$1,2),0),0)</f>
        <v>0</v>
      </c>
      <c r="E245" s="17">
        <f>+IF('Expense Categories'!$G$4="Y",IF(G245="Y",ROUND(C245*'Expense Categories'!$G$2,2),0),0)</f>
        <v>0</v>
      </c>
      <c r="F245" s="18"/>
      <c r="G245" s="20"/>
      <c r="H245" s="63"/>
      <c r="I245" s="63"/>
      <c r="J245" s="63"/>
    </row>
    <row r="246" spans="1:10" ht="15.75" customHeight="1" x14ac:dyDescent="0.2">
      <c r="A246" s="20"/>
      <c r="B246" s="20"/>
      <c r="C246" s="17">
        <f>+IF(H246=0,IF('Expense Categories'!$G$4="Y",IF(G246="Y",ROUND(F246/'Expense Categories'!$I$1,2),F246),F246),0)</f>
        <v>0</v>
      </c>
      <c r="D246" s="17">
        <f>+IF('Expense Categories'!$G$4="Y",IF(G246="Y",ROUND(C246*'Expense Categories'!$G$1,2),0),0)</f>
        <v>0</v>
      </c>
      <c r="E246" s="17">
        <f>+IF('Expense Categories'!$G$4="Y",IF(G246="Y",ROUND(C246*'Expense Categories'!$G$2,2),0),0)</f>
        <v>0</v>
      </c>
      <c r="F246" s="18"/>
      <c r="G246" s="20"/>
      <c r="H246" s="63"/>
      <c r="I246" s="63"/>
      <c r="J246" s="63"/>
    </row>
    <row r="247" spans="1:10" ht="15.75" customHeight="1" x14ac:dyDescent="0.2">
      <c r="A247" s="20"/>
      <c r="B247" s="20"/>
      <c r="C247" s="17">
        <f>+IF(H247=0,IF('Expense Categories'!$G$4="Y",IF(G247="Y",ROUND(F247/'Expense Categories'!$I$1,2),F247),F247),0)</f>
        <v>0</v>
      </c>
      <c r="D247" s="17">
        <f>+IF('Expense Categories'!$G$4="Y",IF(G247="Y",ROUND(C247*'Expense Categories'!$G$1,2),0),0)</f>
        <v>0</v>
      </c>
      <c r="E247" s="17">
        <f>+IF('Expense Categories'!$G$4="Y",IF(G247="Y",ROUND(C247*'Expense Categories'!$G$2,2),0),0)</f>
        <v>0</v>
      </c>
      <c r="F247" s="18"/>
      <c r="G247" s="20"/>
      <c r="H247" s="63"/>
      <c r="I247" s="63"/>
      <c r="J247" s="63"/>
    </row>
    <row r="248" spans="1:10" ht="15.75" customHeight="1" x14ac:dyDescent="0.2">
      <c r="A248" s="20"/>
      <c r="B248" s="20"/>
      <c r="C248" s="17">
        <f>+IF(H248=0,IF('Expense Categories'!$G$4="Y",IF(G248="Y",ROUND(F248/'Expense Categories'!$I$1,2),F248),F248),0)</f>
        <v>0</v>
      </c>
      <c r="D248" s="17">
        <f>+IF('Expense Categories'!$G$4="Y",IF(G248="Y",ROUND(C248*'Expense Categories'!$G$1,2),0),0)</f>
        <v>0</v>
      </c>
      <c r="E248" s="17">
        <f>+IF('Expense Categories'!$G$4="Y",IF(G248="Y",ROUND(C248*'Expense Categories'!$G$2,2),0),0)</f>
        <v>0</v>
      </c>
      <c r="F248" s="18"/>
      <c r="G248" s="20"/>
      <c r="H248" s="63"/>
      <c r="I248" s="63"/>
      <c r="J248" s="63"/>
    </row>
    <row r="249" spans="1:10" ht="15.75" customHeight="1" x14ac:dyDescent="0.2">
      <c r="A249" s="20"/>
      <c r="B249" s="20"/>
      <c r="C249" s="17">
        <f>+IF(H249=0,IF('Expense Categories'!$G$4="Y",IF(G249="Y",ROUND(F249/'Expense Categories'!$I$1,2),F249),F249),0)</f>
        <v>0</v>
      </c>
      <c r="D249" s="17">
        <f>+IF('Expense Categories'!$G$4="Y",IF(G249="Y",ROUND(C249*'Expense Categories'!$G$1,2),0),0)</f>
        <v>0</v>
      </c>
      <c r="E249" s="17">
        <f>+IF('Expense Categories'!$G$4="Y",IF(G249="Y",ROUND(C249*'Expense Categories'!$G$2,2),0),0)</f>
        <v>0</v>
      </c>
      <c r="F249" s="18"/>
      <c r="G249" s="20"/>
      <c r="H249" s="63"/>
      <c r="I249" s="63"/>
      <c r="J249" s="63"/>
    </row>
    <row r="250" spans="1:10" ht="15.75" customHeight="1" x14ac:dyDescent="0.2">
      <c r="A250" s="20"/>
      <c r="B250" s="20"/>
      <c r="C250" s="17">
        <f>+IF(H250=0,IF('Expense Categories'!$G$4="Y",IF(G250="Y",ROUND(F250/'Expense Categories'!$I$1,2),F250),F250),0)</f>
        <v>0</v>
      </c>
      <c r="D250" s="17">
        <f>+IF('Expense Categories'!$G$4="Y",IF(G250="Y",ROUND(C250*'Expense Categories'!$G$1,2),0),0)</f>
        <v>0</v>
      </c>
      <c r="E250" s="17">
        <f>+IF('Expense Categories'!$G$4="Y",IF(G250="Y",ROUND(C250*'Expense Categories'!$G$2,2),0),0)</f>
        <v>0</v>
      </c>
      <c r="F250" s="18"/>
      <c r="G250" s="20"/>
      <c r="H250" s="63"/>
      <c r="I250" s="63"/>
      <c r="J250" s="63"/>
    </row>
    <row r="251" spans="1:10" ht="15.75" customHeight="1" x14ac:dyDescent="0.2">
      <c r="A251" s="20"/>
      <c r="B251" s="20"/>
      <c r="C251" s="17">
        <f>+IF(H251=0,IF('Expense Categories'!$G$4="Y",IF(G251="Y",ROUND(F251/'Expense Categories'!$I$1,2),F251),F251),0)</f>
        <v>0</v>
      </c>
      <c r="D251" s="17">
        <f>+IF('Expense Categories'!$G$4="Y",IF(G251="Y",ROUND(C251*'Expense Categories'!$G$1,2),0),0)</f>
        <v>0</v>
      </c>
      <c r="E251" s="17">
        <f>+IF('Expense Categories'!$G$4="Y",IF(G251="Y",ROUND(C251*'Expense Categories'!$G$2,2),0),0)</f>
        <v>0</v>
      </c>
      <c r="F251" s="18"/>
      <c r="G251" s="20"/>
      <c r="H251" s="63"/>
      <c r="I251" s="63"/>
      <c r="J251" s="63"/>
    </row>
    <row r="252" spans="1:10" ht="15.75" customHeight="1" x14ac:dyDescent="0.2">
      <c r="A252" s="20"/>
      <c r="B252" s="20"/>
      <c r="C252" s="17">
        <f>+IF(H252=0,IF('Expense Categories'!$G$4="Y",IF(G252="Y",ROUND(F252/'Expense Categories'!$I$1,2),F252),F252),0)</f>
        <v>0</v>
      </c>
      <c r="D252" s="17">
        <f>+IF('Expense Categories'!$G$4="Y",IF(G252="Y",ROUND(C252*'Expense Categories'!$G$1,2),0),0)</f>
        <v>0</v>
      </c>
      <c r="E252" s="17">
        <f>+IF('Expense Categories'!$G$4="Y",IF(G252="Y",ROUND(C252*'Expense Categories'!$G$2,2),0),0)</f>
        <v>0</v>
      </c>
      <c r="F252" s="18"/>
      <c r="G252" s="20"/>
      <c r="H252" s="63"/>
      <c r="I252" s="63"/>
      <c r="J252" s="63"/>
    </row>
    <row r="253" spans="1:10" ht="15.75" customHeight="1" x14ac:dyDescent="0.2">
      <c r="A253" s="20"/>
      <c r="B253" s="20"/>
      <c r="C253" s="17">
        <f>+IF(H253=0,IF('Expense Categories'!$G$4="Y",IF(G253="Y",ROUND(F253/'Expense Categories'!$I$1,2),F253),F253),0)</f>
        <v>0</v>
      </c>
      <c r="D253" s="17">
        <f>+IF('Expense Categories'!$G$4="Y",IF(G253="Y",ROUND(C253*'Expense Categories'!$G$1,2),0),0)</f>
        <v>0</v>
      </c>
      <c r="E253" s="17">
        <f>+IF('Expense Categories'!$G$4="Y",IF(G253="Y",ROUND(C253*'Expense Categories'!$G$2,2),0),0)</f>
        <v>0</v>
      </c>
      <c r="F253" s="18"/>
      <c r="G253" s="20"/>
      <c r="H253" s="63"/>
      <c r="I253" s="63"/>
      <c r="J253" s="63"/>
    </row>
    <row r="254" spans="1:10" ht="15.75" customHeight="1" x14ac:dyDescent="0.2">
      <c r="A254" s="20"/>
      <c r="B254" s="20"/>
      <c r="C254" s="17">
        <f>+IF(H254=0,IF('Expense Categories'!$G$4="Y",IF(G254="Y",ROUND(F254/'Expense Categories'!$I$1,2),F254),F254),0)</f>
        <v>0</v>
      </c>
      <c r="D254" s="17">
        <f>+IF('Expense Categories'!$G$4="Y",IF(G254="Y",ROUND(C254*'Expense Categories'!$G$1,2),0),0)</f>
        <v>0</v>
      </c>
      <c r="E254" s="17">
        <f>+IF('Expense Categories'!$G$4="Y",IF(G254="Y",ROUND(C254*'Expense Categories'!$G$2,2),0),0)</f>
        <v>0</v>
      </c>
      <c r="F254" s="18"/>
      <c r="G254" s="20"/>
      <c r="H254" s="63"/>
      <c r="I254" s="63"/>
      <c r="J254" s="63"/>
    </row>
    <row r="255" spans="1:10" ht="15.75" customHeight="1" x14ac:dyDescent="0.2">
      <c r="A255" s="20"/>
      <c r="B255" s="20"/>
      <c r="C255" s="17">
        <f>+IF(H255=0,IF('Expense Categories'!$G$4="Y",IF(G255="Y",ROUND(F255/'Expense Categories'!$I$1,2),F255),F255),0)</f>
        <v>0</v>
      </c>
      <c r="D255" s="17">
        <f>+IF('Expense Categories'!$G$4="Y",IF(G255="Y",ROUND(C255*'Expense Categories'!$G$1,2),0),0)</f>
        <v>0</v>
      </c>
      <c r="E255" s="17">
        <f>+IF('Expense Categories'!$G$4="Y",IF(G255="Y",ROUND(C255*'Expense Categories'!$G$2,2),0),0)</f>
        <v>0</v>
      </c>
      <c r="F255" s="18"/>
      <c r="G255" s="20"/>
      <c r="H255" s="63"/>
      <c r="I255" s="63"/>
      <c r="J255" s="63"/>
    </row>
    <row r="256" spans="1:10" ht="15.75" customHeight="1" x14ac:dyDescent="0.2">
      <c r="A256" s="20"/>
      <c r="B256" s="20"/>
      <c r="C256" s="17">
        <f>+IF(H256=0,IF('Expense Categories'!$G$4="Y",IF(G256="Y",ROUND(F256/'Expense Categories'!$I$1,2),F256),F256),0)</f>
        <v>0</v>
      </c>
      <c r="D256" s="17">
        <f>+IF('Expense Categories'!$G$4="Y",IF(G256="Y",ROUND(C256*'Expense Categories'!$G$1,2),0),0)</f>
        <v>0</v>
      </c>
      <c r="E256" s="17">
        <f>+IF('Expense Categories'!$G$4="Y",IF(G256="Y",ROUND(C256*'Expense Categories'!$G$2,2),0),0)</f>
        <v>0</v>
      </c>
      <c r="F256" s="18"/>
      <c r="G256" s="20"/>
      <c r="H256" s="63"/>
      <c r="I256" s="63"/>
      <c r="J256" s="63"/>
    </row>
    <row r="257" spans="1:10" ht="15.75" customHeight="1" x14ac:dyDescent="0.2">
      <c r="A257" s="20"/>
      <c r="B257" s="20"/>
      <c r="C257" s="17">
        <f>+IF(H257=0,IF('Expense Categories'!$G$4="Y",IF(G257="Y",ROUND(F257/'Expense Categories'!$I$1,2),F257),F257),0)</f>
        <v>0</v>
      </c>
      <c r="D257" s="17">
        <f>+IF('Expense Categories'!$G$4="Y",IF(G257="Y",ROUND(C257*'Expense Categories'!$G$1,2),0),0)</f>
        <v>0</v>
      </c>
      <c r="E257" s="17">
        <f>+IF('Expense Categories'!$G$4="Y",IF(G257="Y",ROUND(C257*'Expense Categories'!$G$2,2),0),0)</f>
        <v>0</v>
      </c>
      <c r="F257" s="18"/>
      <c r="G257" s="20"/>
      <c r="H257" s="63"/>
      <c r="I257" s="63"/>
      <c r="J257" s="63"/>
    </row>
    <row r="258" spans="1:10" ht="15.75" customHeight="1" x14ac:dyDescent="0.2">
      <c r="A258" s="20"/>
      <c r="B258" s="20"/>
      <c r="C258" s="17">
        <f>+IF(H258=0,IF('Expense Categories'!$G$4="Y",IF(G258="Y",ROUND(F258/'Expense Categories'!$I$1,2),F258),F258),0)</f>
        <v>0</v>
      </c>
      <c r="D258" s="17">
        <f>+IF('Expense Categories'!$G$4="Y",IF(G258="Y",ROUND(C258*'Expense Categories'!$G$1,2),0),0)</f>
        <v>0</v>
      </c>
      <c r="E258" s="17">
        <f>+IF('Expense Categories'!$G$4="Y",IF(G258="Y",ROUND(C258*'Expense Categories'!$G$2,2),0),0)</f>
        <v>0</v>
      </c>
      <c r="F258" s="18"/>
      <c r="G258" s="20"/>
      <c r="H258" s="63"/>
      <c r="I258" s="63"/>
      <c r="J258" s="63"/>
    </row>
    <row r="259" spans="1:10" ht="15.75" customHeight="1" x14ac:dyDescent="0.2">
      <c r="A259" s="20"/>
      <c r="B259" s="20"/>
      <c r="C259" s="17">
        <f>+IF(H259=0,IF('Expense Categories'!$G$4="Y",IF(G259="Y",ROUND(F259/'Expense Categories'!$I$1,2),F259),F259),0)</f>
        <v>0</v>
      </c>
      <c r="D259" s="17">
        <f>+IF('Expense Categories'!$G$4="Y",IF(G259="Y",ROUND(C259*'Expense Categories'!$G$1,2),0),0)</f>
        <v>0</v>
      </c>
      <c r="E259" s="17">
        <f>+IF('Expense Categories'!$G$4="Y",IF(G259="Y",ROUND(C259*'Expense Categories'!$G$2,2),0),0)</f>
        <v>0</v>
      </c>
      <c r="F259" s="18"/>
      <c r="G259" s="20"/>
      <c r="H259" s="63"/>
      <c r="I259" s="63"/>
      <c r="J259" s="63"/>
    </row>
    <row r="260" spans="1:10" ht="15.75" customHeight="1" x14ac:dyDescent="0.2">
      <c r="A260" s="20"/>
      <c r="B260" s="20"/>
      <c r="C260" s="17">
        <f>+IF(H260=0,IF('Expense Categories'!$G$4="Y",IF(G260="Y",ROUND(F260/'Expense Categories'!$I$1,2),F260),F260),0)</f>
        <v>0</v>
      </c>
      <c r="D260" s="17">
        <f>+IF('Expense Categories'!$G$4="Y",IF(G260="Y",ROUND(C260*'Expense Categories'!$G$1,2),0),0)</f>
        <v>0</v>
      </c>
      <c r="E260" s="17">
        <f>+IF('Expense Categories'!$G$4="Y",IF(G260="Y",ROUND(C260*'Expense Categories'!$G$2,2),0),0)</f>
        <v>0</v>
      </c>
      <c r="F260" s="18"/>
      <c r="G260" s="20"/>
      <c r="H260" s="63"/>
      <c r="I260" s="63"/>
      <c r="J260" s="63"/>
    </row>
    <row r="261" spans="1:10" ht="15.75" customHeight="1" x14ac:dyDescent="0.2">
      <c r="A261" s="20"/>
      <c r="B261" s="20"/>
      <c r="C261" s="17">
        <f>+IF(H261=0,IF('Expense Categories'!$G$4="Y",IF(G261="Y",ROUND(F261/'Expense Categories'!$I$1,2),F261),F261),0)</f>
        <v>0</v>
      </c>
      <c r="D261" s="17">
        <f>+IF('Expense Categories'!$G$4="Y",IF(G261="Y",ROUND(C261*'Expense Categories'!$G$1,2),0),0)</f>
        <v>0</v>
      </c>
      <c r="E261" s="17">
        <f>+IF('Expense Categories'!$G$4="Y",IF(G261="Y",ROUND(C261*'Expense Categories'!$G$2,2),0),0)</f>
        <v>0</v>
      </c>
      <c r="F261" s="18"/>
      <c r="G261" s="20"/>
      <c r="H261" s="63"/>
      <c r="I261" s="63"/>
      <c r="J261" s="63"/>
    </row>
    <row r="262" spans="1:10" ht="15.75" customHeight="1" x14ac:dyDescent="0.2">
      <c r="A262" s="20"/>
      <c r="B262" s="20"/>
      <c r="C262" s="17">
        <f>+IF(H262=0,IF('Expense Categories'!$G$4="Y",IF(G262="Y",ROUND(F262/'Expense Categories'!$I$1,2),F262),F262),0)</f>
        <v>0</v>
      </c>
      <c r="D262" s="17">
        <f>+IF('Expense Categories'!$G$4="Y",IF(G262="Y",ROUND(C262*'Expense Categories'!$G$1,2),0),0)</f>
        <v>0</v>
      </c>
      <c r="E262" s="17">
        <f>+IF('Expense Categories'!$G$4="Y",IF(G262="Y",ROUND(C262*'Expense Categories'!$G$2,2),0),0)</f>
        <v>0</v>
      </c>
      <c r="F262" s="18"/>
      <c r="G262" s="20"/>
      <c r="H262" s="63"/>
      <c r="I262" s="63"/>
      <c r="J262" s="63"/>
    </row>
    <row r="263" spans="1:10" ht="15.75" customHeight="1" x14ac:dyDescent="0.2">
      <c r="A263" s="20"/>
      <c r="B263" s="20"/>
      <c r="C263" s="17">
        <f>+IF(H263=0,IF('Expense Categories'!$G$4="Y",IF(G263="Y",ROUND(F263/'Expense Categories'!$I$1,2),F263),F263),0)</f>
        <v>0</v>
      </c>
      <c r="D263" s="17">
        <f>+IF('Expense Categories'!$G$4="Y",IF(G263="Y",ROUND(C263*'Expense Categories'!$G$1,2),0),0)</f>
        <v>0</v>
      </c>
      <c r="E263" s="17">
        <f>+IF('Expense Categories'!$G$4="Y",IF(G263="Y",ROUND(C263*'Expense Categories'!$G$2,2),0),0)</f>
        <v>0</v>
      </c>
      <c r="F263" s="18"/>
      <c r="G263" s="20"/>
      <c r="H263" s="63"/>
      <c r="I263" s="63"/>
      <c r="J263" s="63"/>
    </row>
    <row r="264" spans="1:10" ht="15.75" customHeight="1" x14ac:dyDescent="0.2">
      <c r="A264" s="20"/>
      <c r="B264" s="20"/>
      <c r="C264" s="17">
        <f>+IF(H264=0,IF('Expense Categories'!$G$4="Y",IF(G264="Y",ROUND(F264/'Expense Categories'!$I$1,2),F264),F264),0)</f>
        <v>0</v>
      </c>
      <c r="D264" s="17">
        <f>+IF('Expense Categories'!$G$4="Y",IF(G264="Y",ROUND(C264*'Expense Categories'!$G$1,2),0),0)</f>
        <v>0</v>
      </c>
      <c r="E264" s="17">
        <f>+IF('Expense Categories'!$G$4="Y",IF(G264="Y",ROUND(C264*'Expense Categories'!$G$2,2),0),0)</f>
        <v>0</v>
      </c>
      <c r="F264" s="18"/>
      <c r="G264" s="20"/>
      <c r="H264" s="63"/>
      <c r="I264" s="63"/>
      <c r="J264" s="63"/>
    </row>
    <row r="265" spans="1:10" ht="15.75" customHeight="1" x14ac:dyDescent="0.2">
      <c r="A265" s="20"/>
      <c r="B265" s="20"/>
      <c r="C265" s="17">
        <f>+IF(H265=0,IF('Expense Categories'!$G$4="Y",IF(G265="Y",ROUND(F265/'Expense Categories'!$I$1,2),F265),F265),0)</f>
        <v>0</v>
      </c>
      <c r="D265" s="17">
        <f>+IF('Expense Categories'!$G$4="Y",IF(G265="Y",ROUND(C265*'Expense Categories'!$G$1,2),0),0)</f>
        <v>0</v>
      </c>
      <c r="E265" s="17">
        <f>+IF('Expense Categories'!$G$4="Y",IF(G265="Y",ROUND(C265*'Expense Categories'!$G$2,2),0),0)</f>
        <v>0</v>
      </c>
      <c r="F265" s="18"/>
      <c r="G265" s="20"/>
      <c r="H265" s="63"/>
      <c r="I265" s="63"/>
      <c r="J265" s="63"/>
    </row>
    <row r="266" spans="1:10" ht="15.75" customHeight="1" x14ac:dyDescent="0.2">
      <c r="A266" s="20"/>
      <c r="B266" s="20"/>
      <c r="C266" s="17">
        <f>+IF(H266=0,IF('Expense Categories'!$G$4="Y",IF(G266="Y",ROUND(F266/'Expense Categories'!$I$1,2),F266),F266),0)</f>
        <v>0</v>
      </c>
      <c r="D266" s="17">
        <f>+IF('Expense Categories'!$G$4="Y",IF(G266="Y",ROUND(C266*'Expense Categories'!$G$1,2),0),0)</f>
        <v>0</v>
      </c>
      <c r="E266" s="17">
        <f>+IF('Expense Categories'!$G$4="Y",IF(G266="Y",ROUND(C266*'Expense Categories'!$G$2,2),0),0)</f>
        <v>0</v>
      </c>
      <c r="F266" s="18"/>
      <c r="G266" s="20"/>
      <c r="H266" s="63"/>
      <c r="I266" s="63"/>
      <c r="J266" s="63"/>
    </row>
    <row r="267" spans="1:10" ht="15.75" customHeight="1" x14ac:dyDescent="0.2">
      <c r="A267" s="20"/>
      <c r="B267" s="20"/>
      <c r="C267" s="17">
        <f>+IF(H267=0,IF('Expense Categories'!$G$4="Y",IF(G267="Y",ROUND(F267/'Expense Categories'!$I$1,2),F267),F267),0)</f>
        <v>0</v>
      </c>
      <c r="D267" s="17">
        <f>+IF('Expense Categories'!$G$4="Y",IF(G267="Y",ROUND(C267*'Expense Categories'!$G$1,2),0),0)</f>
        <v>0</v>
      </c>
      <c r="E267" s="17">
        <f>+IF('Expense Categories'!$G$4="Y",IF(G267="Y",ROUND(C267*'Expense Categories'!$G$2,2),0),0)</f>
        <v>0</v>
      </c>
      <c r="F267" s="18"/>
      <c r="G267" s="20"/>
      <c r="H267" s="63"/>
      <c r="I267" s="63"/>
      <c r="J267" s="63"/>
    </row>
    <row r="268" spans="1:10" ht="15.75" customHeight="1" x14ac:dyDescent="0.2">
      <c r="A268" s="20"/>
      <c r="B268" s="20"/>
      <c r="C268" s="17">
        <f>+IF(H268=0,IF('Expense Categories'!$G$4="Y",IF(G268="Y",ROUND(F268/'Expense Categories'!$I$1,2),F268),F268),0)</f>
        <v>0</v>
      </c>
      <c r="D268" s="17">
        <f>+IF('Expense Categories'!$G$4="Y",IF(G268="Y",ROUND(C268*'Expense Categories'!$G$1,2),0),0)</f>
        <v>0</v>
      </c>
      <c r="E268" s="17">
        <f>+IF('Expense Categories'!$G$4="Y",IF(G268="Y",ROUND(C268*'Expense Categories'!$G$2,2),0),0)</f>
        <v>0</v>
      </c>
      <c r="F268" s="18"/>
      <c r="G268" s="20"/>
      <c r="H268" s="63"/>
      <c r="I268" s="63"/>
      <c r="J268" s="63"/>
    </row>
    <row r="269" spans="1:10" ht="15.75" customHeight="1" x14ac:dyDescent="0.2">
      <c r="A269" s="20"/>
      <c r="B269" s="20"/>
      <c r="C269" s="17">
        <f>+IF(H269=0,IF('Expense Categories'!$G$4="Y",IF(G269="Y",ROUND(F269/'Expense Categories'!$I$1,2),F269),F269),0)</f>
        <v>0</v>
      </c>
      <c r="D269" s="17">
        <f>+IF('Expense Categories'!$G$4="Y",IF(G269="Y",ROUND(C269*'Expense Categories'!$G$1,2),0),0)</f>
        <v>0</v>
      </c>
      <c r="E269" s="17">
        <f>+IF('Expense Categories'!$G$4="Y",IF(G269="Y",ROUND(C269*'Expense Categories'!$G$2,2),0),0)</f>
        <v>0</v>
      </c>
      <c r="F269" s="18"/>
      <c r="G269" s="20"/>
      <c r="H269" s="63"/>
      <c r="I269" s="63"/>
      <c r="J269" s="63"/>
    </row>
    <row r="270" spans="1:10" ht="15.75" customHeight="1" x14ac:dyDescent="0.2">
      <c r="A270" s="20"/>
      <c r="B270" s="20"/>
      <c r="C270" s="17">
        <f>+IF(H270=0,IF('Expense Categories'!$G$4="Y",IF(G270="Y",ROUND(F270/'Expense Categories'!$I$1,2),F270),F270),0)</f>
        <v>0</v>
      </c>
      <c r="D270" s="17">
        <f>+IF('Expense Categories'!$G$4="Y",IF(G270="Y",ROUND(C270*'Expense Categories'!$G$1,2),0),0)</f>
        <v>0</v>
      </c>
      <c r="E270" s="17">
        <f>+IF('Expense Categories'!$G$4="Y",IF(G270="Y",ROUND(C270*'Expense Categories'!$G$2,2),0),0)</f>
        <v>0</v>
      </c>
      <c r="F270" s="18"/>
      <c r="G270" s="20"/>
      <c r="H270" s="63"/>
      <c r="I270" s="63"/>
      <c r="J270" s="63"/>
    </row>
    <row r="271" spans="1:10" ht="15.75" customHeight="1" x14ac:dyDescent="0.2">
      <c r="A271" s="20"/>
      <c r="B271" s="20"/>
      <c r="C271" s="17">
        <f>+IF(H271=0,IF('Expense Categories'!$G$4="Y",IF(G271="Y",ROUND(F271/'Expense Categories'!$I$1,2),F271),F271),0)</f>
        <v>0</v>
      </c>
      <c r="D271" s="17">
        <f>+IF('Expense Categories'!$G$4="Y",IF(G271="Y",ROUND(C271*'Expense Categories'!$G$1,2),0),0)</f>
        <v>0</v>
      </c>
      <c r="E271" s="17">
        <f>+IF('Expense Categories'!$G$4="Y",IF(G271="Y",ROUND(C271*'Expense Categories'!$G$2,2),0),0)</f>
        <v>0</v>
      </c>
      <c r="F271" s="18"/>
      <c r="G271" s="20"/>
      <c r="H271" s="63"/>
      <c r="I271" s="63"/>
      <c r="J271" s="63"/>
    </row>
    <row r="272" spans="1:10" ht="15.75" customHeight="1" x14ac:dyDescent="0.2">
      <c r="A272" s="20"/>
      <c r="B272" s="20"/>
      <c r="C272" s="17">
        <f>+IF(H272=0,IF('Expense Categories'!$G$4="Y",IF(G272="Y",ROUND(F272/'Expense Categories'!$I$1,2),F272),F272),0)</f>
        <v>0</v>
      </c>
      <c r="D272" s="17">
        <f>+IF('Expense Categories'!$G$4="Y",IF(G272="Y",ROUND(C272*'Expense Categories'!$G$1,2),0),0)</f>
        <v>0</v>
      </c>
      <c r="E272" s="17">
        <f>+IF('Expense Categories'!$G$4="Y",IF(G272="Y",ROUND(C272*'Expense Categories'!$G$2,2),0),0)</f>
        <v>0</v>
      </c>
      <c r="F272" s="18"/>
      <c r="G272" s="20"/>
      <c r="H272" s="63"/>
      <c r="I272" s="63"/>
      <c r="J272" s="63"/>
    </row>
    <row r="273" spans="1:10" ht="15.75" customHeight="1" x14ac:dyDescent="0.2">
      <c r="A273" s="20"/>
      <c r="B273" s="20"/>
      <c r="C273" s="17">
        <f>+IF(H273=0,IF('Expense Categories'!$G$4="Y",IF(G273="Y",ROUND(F273/'Expense Categories'!$I$1,2),F273),F273),0)</f>
        <v>0</v>
      </c>
      <c r="D273" s="17">
        <f>+IF('Expense Categories'!$G$4="Y",IF(G273="Y",ROUND(C273*'Expense Categories'!$G$1,2),0),0)</f>
        <v>0</v>
      </c>
      <c r="E273" s="17">
        <f>+IF('Expense Categories'!$G$4="Y",IF(G273="Y",ROUND(C273*'Expense Categories'!$G$2,2),0),0)</f>
        <v>0</v>
      </c>
      <c r="F273" s="18"/>
      <c r="G273" s="20"/>
      <c r="H273" s="63"/>
      <c r="I273" s="63"/>
      <c r="J273" s="63"/>
    </row>
    <row r="274" spans="1:10" ht="15.75" customHeight="1" x14ac:dyDescent="0.2">
      <c r="A274" s="20"/>
      <c r="B274" s="20"/>
      <c r="C274" s="17">
        <f>+IF(H274=0,IF('Expense Categories'!$G$4="Y",IF(G274="Y",ROUND(F274/'Expense Categories'!$I$1,2),F274),F274),0)</f>
        <v>0</v>
      </c>
      <c r="D274" s="17">
        <f>+IF('Expense Categories'!$G$4="Y",IF(G274="Y",ROUND(C274*'Expense Categories'!$G$1,2),0),0)</f>
        <v>0</v>
      </c>
      <c r="E274" s="17">
        <f>+IF('Expense Categories'!$G$4="Y",IF(G274="Y",ROUND(C274*'Expense Categories'!$G$2,2),0),0)</f>
        <v>0</v>
      </c>
      <c r="F274" s="18"/>
      <c r="G274" s="20"/>
      <c r="H274" s="63"/>
      <c r="I274" s="63"/>
      <c r="J274" s="63"/>
    </row>
    <row r="275" spans="1:10" ht="15.75" customHeight="1" x14ac:dyDescent="0.2">
      <c r="A275" s="20"/>
      <c r="B275" s="20"/>
      <c r="C275" s="17">
        <f>+IF(H275=0,IF('Expense Categories'!$G$4="Y",IF(G275="Y",ROUND(F275/'Expense Categories'!$I$1,2),F275),F275),0)</f>
        <v>0</v>
      </c>
      <c r="D275" s="17">
        <f>+IF('Expense Categories'!$G$4="Y",IF(G275="Y",ROUND(C275*'Expense Categories'!$G$1,2),0),0)</f>
        <v>0</v>
      </c>
      <c r="E275" s="17">
        <f>+IF('Expense Categories'!$G$4="Y",IF(G275="Y",ROUND(C275*'Expense Categories'!$G$2,2),0),0)</f>
        <v>0</v>
      </c>
      <c r="F275" s="18"/>
      <c r="G275" s="20"/>
      <c r="H275" s="63"/>
      <c r="I275" s="63"/>
      <c r="J275" s="63"/>
    </row>
    <row r="276" spans="1:10" ht="15.75" customHeight="1" x14ac:dyDescent="0.2">
      <c r="A276" s="20"/>
      <c r="B276" s="20"/>
      <c r="C276" s="17">
        <f>+IF(H276=0,IF('Expense Categories'!$G$4="Y",IF(G276="Y",ROUND(F276/'Expense Categories'!$I$1,2),F276),F276),0)</f>
        <v>0</v>
      </c>
      <c r="D276" s="17">
        <f>+IF('Expense Categories'!$G$4="Y",IF(G276="Y",ROUND(C276*'Expense Categories'!$G$1,2),0),0)</f>
        <v>0</v>
      </c>
      <c r="E276" s="17">
        <f>+IF('Expense Categories'!$G$4="Y",IF(G276="Y",ROUND(C276*'Expense Categories'!$G$2,2),0),0)</f>
        <v>0</v>
      </c>
      <c r="F276" s="18"/>
      <c r="G276" s="20"/>
      <c r="H276" s="63"/>
      <c r="I276" s="63"/>
      <c r="J276" s="63"/>
    </row>
    <row r="277" spans="1:10" ht="15.75" customHeight="1" x14ac:dyDescent="0.2">
      <c r="A277" s="20"/>
      <c r="B277" s="20"/>
      <c r="C277" s="17">
        <f>+IF(H277=0,IF('Expense Categories'!$G$4="Y",IF(G277="Y",ROUND(F277/'Expense Categories'!$I$1,2),F277),F277),0)</f>
        <v>0</v>
      </c>
      <c r="D277" s="17">
        <f>+IF('Expense Categories'!$G$4="Y",IF(G277="Y",ROUND(C277*'Expense Categories'!$G$1,2),0),0)</f>
        <v>0</v>
      </c>
      <c r="E277" s="17">
        <f>+IF('Expense Categories'!$G$4="Y",IF(G277="Y",ROUND(C277*'Expense Categories'!$G$2,2),0),0)</f>
        <v>0</v>
      </c>
      <c r="F277" s="18"/>
      <c r="G277" s="20"/>
      <c r="H277" s="63"/>
      <c r="I277" s="63"/>
      <c r="J277" s="63"/>
    </row>
    <row r="278" spans="1:10" ht="15.75" customHeight="1" x14ac:dyDescent="0.2">
      <c r="A278" s="20"/>
      <c r="B278" s="20"/>
      <c r="C278" s="17">
        <f>+IF(H278=0,IF('Expense Categories'!$G$4="Y",IF(G278="Y",ROUND(F278/'Expense Categories'!$I$1,2),F278),F278),0)</f>
        <v>0</v>
      </c>
      <c r="D278" s="17">
        <f>+IF('Expense Categories'!$G$4="Y",IF(G278="Y",ROUND(C278*'Expense Categories'!$G$1,2),0),0)</f>
        <v>0</v>
      </c>
      <c r="E278" s="17">
        <f>+IF('Expense Categories'!$G$4="Y",IF(G278="Y",ROUND(C278*'Expense Categories'!$G$2,2),0),0)</f>
        <v>0</v>
      </c>
      <c r="F278" s="18"/>
      <c r="G278" s="20"/>
      <c r="H278" s="63"/>
      <c r="I278" s="63"/>
      <c r="J278" s="63"/>
    </row>
    <row r="279" spans="1:10" ht="15.75" customHeight="1" x14ac:dyDescent="0.2">
      <c r="A279" s="20"/>
      <c r="B279" s="20"/>
      <c r="C279" s="17">
        <f>+IF(H279=0,IF('Expense Categories'!$G$4="Y",IF(G279="Y",ROUND(F279/'Expense Categories'!$I$1,2),F279),F279),0)</f>
        <v>0</v>
      </c>
      <c r="D279" s="17">
        <f>+IF('Expense Categories'!$G$4="Y",IF(G279="Y",ROUND(C279*'Expense Categories'!$G$1,2),0),0)</f>
        <v>0</v>
      </c>
      <c r="E279" s="17">
        <f>+IF('Expense Categories'!$G$4="Y",IF(G279="Y",ROUND(C279*'Expense Categories'!$G$2,2),0),0)</f>
        <v>0</v>
      </c>
      <c r="F279" s="18"/>
      <c r="G279" s="20"/>
      <c r="H279" s="63"/>
      <c r="I279" s="63"/>
      <c r="J279" s="63"/>
    </row>
    <row r="280" spans="1:10" ht="15.75" customHeight="1" x14ac:dyDescent="0.2">
      <c r="A280" s="20"/>
      <c r="B280" s="20"/>
      <c r="C280" s="17">
        <f>+IF(H280=0,IF('Expense Categories'!$G$4="Y",IF(G280="Y",ROUND(F280/'Expense Categories'!$I$1,2),F280),F280),0)</f>
        <v>0</v>
      </c>
      <c r="D280" s="17">
        <f>+IF('Expense Categories'!$G$4="Y",IF(G280="Y",ROUND(C280*'Expense Categories'!$G$1,2),0),0)</f>
        <v>0</v>
      </c>
      <c r="E280" s="17">
        <f>+IF('Expense Categories'!$G$4="Y",IF(G280="Y",ROUND(C280*'Expense Categories'!$G$2,2),0),0)</f>
        <v>0</v>
      </c>
      <c r="F280" s="18"/>
      <c r="G280" s="20"/>
      <c r="H280" s="63"/>
      <c r="I280" s="63"/>
      <c r="J280" s="63"/>
    </row>
    <row r="281" spans="1:10" ht="15.75" customHeight="1" x14ac:dyDescent="0.2">
      <c r="A281" s="20"/>
      <c r="B281" s="20"/>
      <c r="C281" s="17">
        <f>+IF(H281=0,IF('Expense Categories'!$G$4="Y",IF(G281="Y",ROUND(F281/'Expense Categories'!$I$1,2),F281),F281),0)</f>
        <v>0</v>
      </c>
      <c r="D281" s="17">
        <f>+IF('Expense Categories'!$G$4="Y",IF(G281="Y",ROUND(C281*'Expense Categories'!$G$1,2),0),0)</f>
        <v>0</v>
      </c>
      <c r="E281" s="17">
        <f>+IF('Expense Categories'!$G$4="Y",IF(G281="Y",ROUND(C281*'Expense Categories'!$G$2,2),0),0)</f>
        <v>0</v>
      </c>
      <c r="F281" s="18"/>
      <c r="G281" s="20"/>
      <c r="H281" s="63"/>
      <c r="I281" s="63"/>
      <c r="J281" s="63"/>
    </row>
    <row r="282" spans="1:10" ht="15.75" customHeight="1" x14ac:dyDescent="0.2">
      <c r="A282" s="20"/>
      <c r="B282" s="20"/>
      <c r="C282" s="17">
        <f>+IF(H282=0,IF('Expense Categories'!$G$4="Y",IF(G282="Y",ROUND(F282/'Expense Categories'!$I$1,2),F282),F282),0)</f>
        <v>0</v>
      </c>
      <c r="D282" s="17">
        <f>+IF('Expense Categories'!$G$4="Y",IF(G282="Y",ROUND(C282*'Expense Categories'!$G$1,2),0),0)</f>
        <v>0</v>
      </c>
      <c r="E282" s="17">
        <f>+IF('Expense Categories'!$G$4="Y",IF(G282="Y",ROUND(C282*'Expense Categories'!$G$2,2),0),0)</f>
        <v>0</v>
      </c>
      <c r="F282" s="18"/>
      <c r="G282" s="20"/>
      <c r="H282" s="63"/>
      <c r="I282" s="63"/>
      <c r="J282" s="63"/>
    </row>
    <row r="283" spans="1:10" ht="15.75" customHeight="1" x14ac:dyDescent="0.2">
      <c r="A283" s="20"/>
      <c r="B283" s="20"/>
      <c r="C283" s="17">
        <f>+IF(H283=0,IF('Expense Categories'!$G$4="Y",IF(G283="Y",ROUND(F283/'Expense Categories'!$I$1,2),F283),F283),0)</f>
        <v>0</v>
      </c>
      <c r="D283" s="17">
        <f>+IF('Expense Categories'!$G$4="Y",IF(G283="Y",ROUND(C283*'Expense Categories'!$G$1,2),0),0)</f>
        <v>0</v>
      </c>
      <c r="E283" s="17">
        <f>+IF('Expense Categories'!$G$4="Y",IF(G283="Y",ROUND(C283*'Expense Categories'!$G$2,2),0),0)</f>
        <v>0</v>
      </c>
      <c r="F283" s="18"/>
      <c r="G283" s="20"/>
      <c r="H283" s="63"/>
      <c r="I283" s="63"/>
      <c r="J283" s="63"/>
    </row>
    <row r="284" spans="1:10" ht="15.75" customHeight="1" x14ac:dyDescent="0.2">
      <c r="A284" s="20"/>
      <c r="B284" s="20"/>
      <c r="C284" s="17">
        <f>+IF(H284=0,IF('Expense Categories'!$G$4="Y",IF(G284="Y",ROUND(F284/'Expense Categories'!$I$1,2),F284),F284),0)</f>
        <v>0</v>
      </c>
      <c r="D284" s="17">
        <f>+IF('Expense Categories'!$G$4="Y",IF(G284="Y",ROUND(C284*'Expense Categories'!$G$1,2),0),0)</f>
        <v>0</v>
      </c>
      <c r="E284" s="17">
        <f>+IF('Expense Categories'!$G$4="Y",IF(G284="Y",ROUND(C284*'Expense Categories'!$G$2,2),0),0)</f>
        <v>0</v>
      </c>
      <c r="F284" s="18"/>
      <c r="G284" s="20"/>
      <c r="H284" s="63"/>
      <c r="I284" s="63"/>
      <c r="J284" s="63"/>
    </row>
    <row r="285" spans="1:10" ht="15.75" customHeight="1" x14ac:dyDescent="0.2">
      <c r="A285" s="20"/>
      <c r="B285" s="20"/>
      <c r="C285" s="17">
        <f>+IF(H285=0,IF('Expense Categories'!$G$4="Y",IF(G285="Y",ROUND(F285/'Expense Categories'!$I$1,2),F285),F285),0)</f>
        <v>0</v>
      </c>
      <c r="D285" s="17">
        <f>+IF('Expense Categories'!$G$4="Y",IF(G285="Y",ROUND(C285*'Expense Categories'!$G$1,2),0),0)</f>
        <v>0</v>
      </c>
      <c r="E285" s="17">
        <f>+IF('Expense Categories'!$G$4="Y",IF(G285="Y",ROUND(C285*'Expense Categories'!$G$2,2),0),0)</f>
        <v>0</v>
      </c>
      <c r="F285" s="18"/>
      <c r="G285" s="20"/>
      <c r="H285" s="63"/>
      <c r="I285" s="63"/>
      <c r="J285" s="63"/>
    </row>
    <row r="286" spans="1:10" ht="15.75" customHeight="1" x14ac:dyDescent="0.2">
      <c r="A286" s="20"/>
      <c r="B286" s="20"/>
      <c r="C286" s="17">
        <f>+IF(H286=0,IF('Expense Categories'!$G$4="Y",IF(G286="Y",ROUND(F286/'Expense Categories'!$I$1,2),F286),F286),0)</f>
        <v>0</v>
      </c>
      <c r="D286" s="17">
        <f>+IF('Expense Categories'!$G$4="Y",IF(G286="Y",ROUND(C286*'Expense Categories'!$G$1,2),0),0)</f>
        <v>0</v>
      </c>
      <c r="E286" s="17">
        <f>+IF('Expense Categories'!$G$4="Y",IF(G286="Y",ROUND(C286*'Expense Categories'!$G$2,2),0),0)</f>
        <v>0</v>
      </c>
      <c r="F286" s="18"/>
      <c r="G286" s="20"/>
      <c r="H286" s="63"/>
      <c r="I286" s="63"/>
      <c r="J286" s="63"/>
    </row>
    <row r="287" spans="1:10" ht="15.75" customHeight="1" x14ac:dyDescent="0.2">
      <c r="A287" s="20"/>
      <c r="B287" s="20"/>
      <c r="C287" s="17">
        <f>+IF(H287=0,IF('Expense Categories'!$G$4="Y",IF(G287="Y",ROUND(F287/'Expense Categories'!$I$1,2),F287),F287),0)</f>
        <v>0</v>
      </c>
      <c r="D287" s="17">
        <f>+IF('Expense Categories'!$G$4="Y",IF(G287="Y",ROUND(C287*'Expense Categories'!$G$1,2),0),0)</f>
        <v>0</v>
      </c>
      <c r="E287" s="17">
        <f>+IF('Expense Categories'!$G$4="Y",IF(G287="Y",ROUND(C287*'Expense Categories'!$G$2,2),0),0)</f>
        <v>0</v>
      </c>
      <c r="F287" s="18"/>
      <c r="G287" s="20"/>
      <c r="H287" s="63"/>
      <c r="I287" s="63"/>
      <c r="J287" s="63"/>
    </row>
    <row r="288" spans="1:10" ht="15.75" customHeight="1" x14ac:dyDescent="0.2">
      <c r="A288" s="20"/>
      <c r="B288" s="20"/>
      <c r="C288" s="17">
        <f>+IF(H288=0,IF('Expense Categories'!$G$4="Y",IF(G288="Y",ROUND(F288/'Expense Categories'!$I$1,2),F288),F288),0)</f>
        <v>0</v>
      </c>
      <c r="D288" s="17">
        <f>+IF('Expense Categories'!$G$4="Y",IF(G288="Y",ROUND(C288*'Expense Categories'!$G$1,2),0),0)</f>
        <v>0</v>
      </c>
      <c r="E288" s="17">
        <f>+IF('Expense Categories'!$G$4="Y",IF(G288="Y",ROUND(C288*'Expense Categories'!$G$2,2),0),0)</f>
        <v>0</v>
      </c>
      <c r="F288" s="18"/>
      <c r="G288" s="20"/>
      <c r="H288" s="63"/>
      <c r="I288" s="63"/>
      <c r="J288" s="63"/>
    </row>
    <row r="289" spans="1:10" ht="15.75" customHeight="1" x14ac:dyDescent="0.2">
      <c r="A289" s="20"/>
      <c r="B289" s="20"/>
      <c r="C289" s="17">
        <f>+IF(H289=0,IF('Expense Categories'!$G$4="Y",IF(G289="Y",ROUND(F289/'Expense Categories'!$I$1,2),F289),F289),0)</f>
        <v>0</v>
      </c>
      <c r="D289" s="17">
        <f>+IF('Expense Categories'!$G$4="Y",IF(G289="Y",ROUND(C289*'Expense Categories'!$G$1,2),0),0)</f>
        <v>0</v>
      </c>
      <c r="E289" s="17">
        <f>+IF('Expense Categories'!$G$4="Y",IF(G289="Y",ROUND(C289*'Expense Categories'!$G$2,2),0),0)</f>
        <v>0</v>
      </c>
      <c r="F289" s="18"/>
      <c r="G289" s="20"/>
      <c r="H289" s="63"/>
      <c r="I289" s="63"/>
      <c r="J289" s="63"/>
    </row>
    <row r="290" spans="1:10" ht="15.75" customHeight="1" x14ac:dyDescent="0.2">
      <c r="A290" s="20"/>
      <c r="B290" s="20"/>
      <c r="C290" s="17">
        <f>+IF(H290=0,IF('Expense Categories'!$G$4="Y",IF(G290="Y",ROUND(F290/'Expense Categories'!$I$1,2),F290),F290),0)</f>
        <v>0</v>
      </c>
      <c r="D290" s="17">
        <f>+IF('Expense Categories'!$G$4="Y",IF(G290="Y",ROUND(C290*'Expense Categories'!$G$1,2),0),0)</f>
        <v>0</v>
      </c>
      <c r="E290" s="17">
        <f>+IF('Expense Categories'!$G$4="Y",IF(G290="Y",ROUND(C290*'Expense Categories'!$G$2,2),0),0)</f>
        <v>0</v>
      </c>
      <c r="F290" s="18"/>
      <c r="G290" s="20"/>
      <c r="H290" s="63"/>
      <c r="I290" s="63"/>
      <c r="J290" s="63"/>
    </row>
    <row r="291" spans="1:10" ht="15.75" customHeight="1" x14ac:dyDescent="0.2">
      <c r="A291" s="20"/>
      <c r="B291" s="20"/>
      <c r="C291" s="17">
        <f>+IF(H291=0,IF('Expense Categories'!$G$4="Y",IF(G291="Y",ROUND(F291/'Expense Categories'!$I$1,2),F291),F291),0)</f>
        <v>0</v>
      </c>
      <c r="D291" s="17">
        <f>+IF('Expense Categories'!$G$4="Y",IF(G291="Y",ROUND(C291*'Expense Categories'!$G$1,2),0),0)</f>
        <v>0</v>
      </c>
      <c r="E291" s="17">
        <f>+IF('Expense Categories'!$G$4="Y",IF(G291="Y",ROUND(C291*'Expense Categories'!$G$2,2),0),0)</f>
        <v>0</v>
      </c>
      <c r="F291" s="18"/>
      <c r="G291" s="20"/>
      <c r="H291" s="63"/>
      <c r="I291" s="63"/>
      <c r="J291" s="63"/>
    </row>
    <row r="292" spans="1:10" ht="15.75" customHeight="1" x14ac:dyDescent="0.2">
      <c r="A292" s="20"/>
      <c r="B292" s="20"/>
      <c r="C292" s="17">
        <f>+IF(H292=0,IF('Expense Categories'!$G$4="Y",IF(G292="Y",ROUND(F292/'Expense Categories'!$I$1,2),F292),F292),0)</f>
        <v>0</v>
      </c>
      <c r="D292" s="17">
        <f>+IF('Expense Categories'!$G$4="Y",IF(G292="Y",ROUND(C292*'Expense Categories'!$G$1,2),0),0)</f>
        <v>0</v>
      </c>
      <c r="E292" s="17">
        <f>+IF('Expense Categories'!$G$4="Y",IF(G292="Y",ROUND(C292*'Expense Categories'!$G$2,2),0),0)</f>
        <v>0</v>
      </c>
      <c r="F292" s="18"/>
      <c r="G292" s="20"/>
      <c r="H292" s="63"/>
      <c r="I292" s="63"/>
      <c r="J292" s="63"/>
    </row>
    <row r="293" spans="1:10" ht="15.75" customHeight="1" x14ac:dyDescent="0.2">
      <c r="A293" s="20"/>
      <c r="B293" s="20"/>
      <c r="C293" s="17">
        <f>+IF(H293=0,IF('Expense Categories'!$G$4="Y",IF(G293="Y",ROUND(F293/'Expense Categories'!$I$1,2),F293),F293),0)</f>
        <v>0</v>
      </c>
      <c r="D293" s="17">
        <f>+IF('Expense Categories'!$G$4="Y",IF(G293="Y",ROUND(C293*'Expense Categories'!$G$1,2),0),0)</f>
        <v>0</v>
      </c>
      <c r="E293" s="17">
        <f>+IF('Expense Categories'!$G$4="Y",IF(G293="Y",ROUND(C293*'Expense Categories'!$G$2,2),0),0)</f>
        <v>0</v>
      </c>
      <c r="F293" s="18"/>
      <c r="G293" s="20"/>
      <c r="H293" s="63"/>
      <c r="I293" s="63"/>
      <c r="J293" s="63"/>
    </row>
    <row r="294" spans="1:10" ht="15.75" customHeight="1" x14ac:dyDescent="0.2">
      <c r="A294" s="20"/>
      <c r="B294" s="20"/>
      <c r="C294" s="17">
        <f>+IF(H294=0,IF('Expense Categories'!$G$4="Y",IF(G294="Y",ROUND(F294/'Expense Categories'!$I$1,2),F294),F294),0)</f>
        <v>0</v>
      </c>
      <c r="D294" s="17">
        <f>+IF('Expense Categories'!$G$4="Y",IF(G294="Y",ROUND(C294*'Expense Categories'!$G$1,2),0),0)</f>
        <v>0</v>
      </c>
      <c r="E294" s="17">
        <f>+IF('Expense Categories'!$G$4="Y",IF(G294="Y",ROUND(C294*'Expense Categories'!$G$2,2),0),0)</f>
        <v>0</v>
      </c>
      <c r="F294" s="18"/>
      <c r="G294" s="20"/>
      <c r="H294" s="63"/>
      <c r="I294" s="63"/>
      <c r="J294" s="63"/>
    </row>
    <row r="295" spans="1:10" ht="15.75" customHeight="1" x14ac:dyDescent="0.2">
      <c r="A295" s="20"/>
      <c r="B295" s="20"/>
      <c r="C295" s="17">
        <f>+IF(H295=0,IF('Expense Categories'!$G$4="Y",IF(G295="Y",ROUND(F295/'Expense Categories'!$I$1,2),F295),F295),0)</f>
        <v>0</v>
      </c>
      <c r="D295" s="17">
        <f>+IF('Expense Categories'!$G$4="Y",IF(G295="Y",ROUND(C295*'Expense Categories'!$G$1,2),0),0)</f>
        <v>0</v>
      </c>
      <c r="E295" s="17">
        <f>+IF('Expense Categories'!$G$4="Y",IF(G295="Y",ROUND(C295*'Expense Categories'!$G$2,2),0),0)</f>
        <v>0</v>
      </c>
      <c r="F295" s="18"/>
      <c r="G295" s="20"/>
      <c r="H295" s="63"/>
      <c r="I295" s="63"/>
      <c r="J295" s="63"/>
    </row>
    <row r="296" spans="1:10" ht="15.75" customHeight="1" x14ac:dyDescent="0.2">
      <c r="A296" s="20"/>
      <c r="B296" s="20"/>
      <c r="C296" s="17">
        <f>+IF(H296=0,IF('Expense Categories'!$G$4="Y",IF(G296="Y",ROUND(F296/'Expense Categories'!$I$1,2),F296),F296),0)</f>
        <v>0</v>
      </c>
      <c r="D296" s="17">
        <f>+IF('Expense Categories'!$G$4="Y",IF(G296="Y",ROUND(C296*'Expense Categories'!$G$1,2),0),0)</f>
        <v>0</v>
      </c>
      <c r="E296" s="17">
        <f>+IF('Expense Categories'!$G$4="Y",IF(G296="Y",ROUND(C296*'Expense Categories'!$G$2,2),0),0)</f>
        <v>0</v>
      </c>
      <c r="F296" s="18"/>
      <c r="G296" s="20"/>
      <c r="H296" s="63"/>
      <c r="I296" s="63"/>
      <c r="J296" s="63"/>
    </row>
    <row r="297" spans="1:10" ht="15.75" customHeight="1" x14ac:dyDescent="0.2">
      <c r="A297" s="20"/>
      <c r="B297" s="20"/>
      <c r="C297" s="17">
        <f>+IF(H297=0,IF('Expense Categories'!$G$4="Y",IF(G297="Y",ROUND(F297/'Expense Categories'!$I$1,2),F297),F297),0)</f>
        <v>0</v>
      </c>
      <c r="D297" s="17">
        <f>+IF('Expense Categories'!$G$4="Y",IF(G297="Y",ROUND(C297*'Expense Categories'!$G$1,2),0),0)</f>
        <v>0</v>
      </c>
      <c r="E297" s="17">
        <f>+IF('Expense Categories'!$G$4="Y",IF(G297="Y",ROUND(C297*'Expense Categories'!$G$2,2),0),0)</f>
        <v>0</v>
      </c>
      <c r="F297" s="18"/>
      <c r="G297" s="20"/>
      <c r="H297" s="63"/>
      <c r="I297" s="63"/>
      <c r="J297" s="63"/>
    </row>
    <row r="298" spans="1:10" ht="15.75" customHeight="1" x14ac:dyDescent="0.2">
      <c r="A298" s="20"/>
      <c r="B298" s="20"/>
      <c r="C298" s="17">
        <f>+IF(H298=0,IF('Expense Categories'!$G$4="Y",IF(G298="Y",ROUND(F298/'Expense Categories'!$I$1,2),F298),F298),0)</f>
        <v>0</v>
      </c>
      <c r="D298" s="17">
        <f>+IF('Expense Categories'!$G$4="Y",IF(G298="Y",ROUND(C298*'Expense Categories'!$G$1,2),0),0)</f>
        <v>0</v>
      </c>
      <c r="E298" s="17">
        <f>+IF('Expense Categories'!$G$4="Y",IF(G298="Y",ROUND(C298*'Expense Categories'!$G$2,2),0),0)</f>
        <v>0</v>
      </c>
      <c r="F298" s="18"/>
      <c r="G298" s="20"/>
      <c r="H298" s="63"/>
      <c r="I298" s="63"/>
      <c r="J298" s="63"/>
    </row>
    <row r="299" spans="1:10" ht="15.75" customHeight="1" x14ac:dyDescent="0.2">
      <c r="A299" s="20"/>
      <c r="B299" s="20"/>
      <c r="C299" s="17">
        <f>+IF(H299=0,IF('Expense Categories'!$G$4="Y",IF(G299="Y",ROUND(F299/'Expense Categories'!$I$1,2),F299),F299),0)</f>
        <v>0</v>
      </c>
      <c r="D299" s="17">
        <f>+IF('Expense Categories'!$G$4="Y",IF(G299="Y",ROUND(C299*'Expense Categories'!$G$1,2),0),0)</f>
        <v>0</v>
      </c>
      <c r="E299" s="17">
        <f>+IF('Expense Categories'!$G$4="Y",IF(G299="Y",ROUND(C299*'Expense Categories'!$G$2,2),0),0)</f>
        <v>0</v>
      </c>
      <c r="F299" s="18"/>
      <c r="G299" s="20"/>
      <c r="H299" s="63"/>
      <c r="I299" s="63"/>
      <c r="J299" s="63"/>
    </row>
    <row r="300" spans="1:10" ht="15.75" customHeight="1" x14ac:dyDescent="0.2">
      <c r="A300" s="20"/>
      <c r="B300" s="20"/>
      <c r="C300" s="17">
        <f>+IF(H300=0,IF('Expense Categories'!$G$4="Y",IF(G300="Y",ROUND(F300/'Expense Categories'!$I$1,2),F300),F300),0)</f>
        <v>0</v>
      </c>
      <c r="D300" s="17">
        <f>+IF('Expense Categories'!$G$4="Y",IF(G300="Y",ROUND(C300*'Expense Categories'!$G$1,2),0),0)</f>
        <v>0</v>
      </c>
      <c r="E300" s="17">
        <f>+IF('Expense Categories'!$G$4="Y",IF(G300="Y",ROUND(C300*'Expense Categories'!$G$2,2),0),0)</f>
        <v>0</v>
      </c>
      <c r="F300" s="18"/>
      <c r="G300" s="20"/>
      <c r="H300" s="63"/>
      <c r="I300" s="63"/>
      <c r="J300" s="63"/>
    </row>
    <row r="301" spans="1:10" ht="15.75" customHeight="1" x14ac:dyDescent="0.2">
      <c r="A301" s="20"/>
      <c r="B301" s="20"/>
      <c r="C301" s="17">
        <f>+IF(H301=0,IF('Expense Categories'!$G$4="Y",IF(G301="Y",ROUND(F301/'Expense Categories'!$I$1,2),F301),F301),0)</f>
        <v>0</v>
      </c>
      <c r="D301" s="17">
        <f>+IF('Expense Categories'!$G$4="Y",IF(G301="Y",ROUND(C301*'Expense Categories'!$G$1,2),0),0)</f>
        <v>0</v>
      </c>
      <c r="E301" s="17">
        <f>+IF('Expense Categories'!$G$4="Y",IF(G301="Y",ROUND(C301*'Expense Categories'!$G$2,2),0),0)</f>
        <v>0</v>
      </c>
      <c r="F301" s="18"/>
      <c r="G301" s="20"/>
      <c r="H301" s="63"/>
      <c r="I301" s="63"/>
      <c r="J301" s="63"/>
    </row>
    <row r="302" spans="1:10" ht="15.75" customHeight="1" x14ac:dyDescent="0.2">
      <c r="A302" s="20"/>
      <c r="B302" s="20"/>
      <c r="C302" s="17">
        <f>+IF(H302=0,IF('Expense Categories'!$G$4="Y",IF(G302="Y",ROUND(F302/'Expense Categories'!$I$1,2),F302),F302),0)</f>
        <v>0</v>
      </c>
      <c r="D302" s="17">
        <f>+IF('Expense Categories'!$G$4="Y",IF(G302="Y",ROUND(C302*'Expense Categories'!$G$1,2),0),0)</f>
        <v>0</v>
      </c>
      <c r="E302" s="17">
        <f>+IF('Expense Categories'!$G$4="Y",IF(G302="Y",ROUND(C302*'Expense Categories'!$G$2,2),0),0)</f>
        <v>0</v>
      </c>
      <c r="F302" s="18"/>
      <c r="G302" s="20"/>
      <c r="H302" s="63"/>
      <c r="I302" s="63"/>
      <c r="J302" s="63"/>
    </row>
    <row r="303" spans="1:10" ht="15.75" customHeight="1" x14ac:dyDescent="0.2">
      <c r="A303" s="20"/>
      <c r="B303" s="20"/>
      <c r="C303" s="17">
        <f>+IF(H303=0,IF('Expense Categories'!$G$4="Y",IF(G303="Y",ROUND(F303/'Expense Categories'!$I$1,2),F303),F303),0)</f>
        <v>0</v>
      </c>
      <c r="D303" s="17">
        <f>+IF('Expense Categories'!$G$4="Y",IF(G303="Y",ROUND(C303*'Expense Categories'!$G$1,2),0),0)</f>
        <v>0</v>
      </c>
      <c r="E303" s="17">
        <f>+IF('Expense Categories'!$G$4="Y",IF(G303="Y",ROUND(C303*'Expense Categories'!$G$2,2),0),0)</f>
        <v>0</v>
      </c>
      <c r="F303" s="18"/>
      <c r="G303" s="20"/>
      <c r="H303" s="63"/>
      <c r="I303" s="63"/>
      <c r="J303" s="63"/>
    </row>
    <row r="304" spans="1:10" ht="15.75" customHeight="1" x14ac:dyDescent="0.2">
      <c r="A304" s="20"/>
      <c r="B304" s="20"/>
      <c r="C304" s="17">
        <f>+IF(H304=0,IF('Expense Categories'!$G$4="Y",IF(G304="Y",ROUND(F304/'Expense Categories'!$I$1,2),F304),F304),0)</f>
        <v>0</v>
      </c>
      <c r="D304" s="17">
        <f>+IF('Expense Categories'!$G$4="Y",IF(G304="Y",ROUND(C304*'Expense Categories'!$G$1,2),0),0)</f>
        <v>0</v>
      </c>
      <c r="E304" s="17">
        <f>+IF('Expense Categories'!$G$4="Y",IF(G304="Y",ROUND(C304*'Expense Categories'!$G$2,2),0),0)</f>
        <v>0</v>
      </c>
      <c r="F304" s="18"/>
      <c r="G304" s="20"/>
      <c r="H304" s="63"/>
      <c r="I304" s="63"/>
      <c r="J304" s="63"/>
    </row>
    <row r="305" spans="1:10" ht="15.75" customHeight="1" x14ac:dyDescent="0.2">
      <c r="A305" s="20"/>
      <c r="B305" s="20"/>
      <c r="C305" s="17">
        <f>+IF(H305=0,IF('Expense Categories'!$G$4="Y",IF(G305="Y",ROUND(F305/'Expense Categories'!$I$1,2),F305),F305),0)</f>
        <v>0</v>
      </c>
      <c r="D305" s="17">
        <f>+IF('Expense Categories'!$G$4="Y",IF(G305="Y",ROUND(C305*'Expense Categories'!$G$1,2),0),0)</f>
        <v>0</v>
      </c>
      <c r="E305" s="17">
        <f>+IF('Expense Categories'!$G$4="Y",IF(G305="Y",ROUND(C305*'Expense Categories'!$G$2,2),0),0)</f>
        <v>0</v>
      </c>
      <c r="F305" s="18"/>
      <c r="G305" s="20"/>
      <c r="H305" s="63"/>
      <c r="I305" s="63"/>
      <c r="J305" s="63"/>
    </row>
    <row r="306" spans="1:10" ht="15.75" customHeight="1" x14ac:dyDescent="0.2">
      <c r="A306" s="20"/>
      <c r="B306" s="20"/>
      <c r="C306" s="17">
        <f>+IF(H306=0,IF('Expense Categories'!$G$4="Y",IF(G306="Y",ROUND(F306/'Expense Categories'!$I$1,2),F306),F306),0)</f>
        <v>0</v>
      </c>
      <c r="D306" s="17">
        <f>+IF('Expense Categories'!$G$4="Y",IF(G306="Y",ROUND(C306*'Expense Categories'!$G$1,2),0),0)</f>
        <v>0</v>
      </c>
      <c r="E306" s="17">
        <f>+IF('Expense Categories'!$G$4="Y",IF(G306="Y",ROUND(C306*'Expense Categories'!$G$2,2),0),0)</f>
        <v>0</v>
      </c>
      <c r="F306" s="18"/>
      <c r="G306" s="20"/>
      <c r="H306" s="63"/>
      <c r="I306" s="63"/>
      <c r="J306" s="63"/>
    </row>
    <row r="307" spans="1:10" ht="15.75" customHeight="1" x14ac:dyDescent="0.2">
      <c r="A307" s="20"/>
      <c r="B307" s="20"/>
      <c r="C307" s="17">
        <f>+IF(H307=0,IF('Expense Categories'!$G$4="Y",IF(G307="Y",ROUND(F307/'Expense Categories'!$I$1,2),F307),F307),0)</f>
        <v>0</v>
      </c>
      <c r="D307" s="17">
        <f>+IF('Expense Categories'!$G$4="Y",IF(G307="Y",ROUND(C307*'Expense Categories'!$G$1,2),0),0)</f>
        <v>0</v>
      </c>
      <c r="E307" s="17">
        <f>+IF('Expense Categories'!$G$4="Y",IF(G307="Y",ROUND(C307*'Expense Categories'!$G$2,2),0),0)</f>
        <v>0</v>
      </c>
      <c r="F307" s="18"/>
      <c r="G307" s="20"/>
      <c r="H307" s="63"/>
      <c r="I307" s="63"/>
      <c r="J307" s="63"/>
    </row>
    <row r="308" spans="1:10" ht="15.75" customHeight="1" x14ac:dyDescent="0.2">
      <c r="A308" s="20"/>
      <c r="B308" s="20"/>
      <c r="C308" s="17">
        <f>+IF(H308=0,IF('Expense Categories'!$G$4="Y",IF(G308="Y",ROUND(F308/'Expense Categories'!$I$1,2),F308),F308),0)</f>
        <v>0</v>
      </c>
      <c r="D308" s="17">
        <f>+IF('Expense Categories'!$G$4="Y",IF(G308="Y",ROUND(C308*'Expense Categories'!$G$1,2),0),0)</f>
        <v>0</v>
      </c>
      <c r="E308" s="17">
        <f>+IF('Expense Categories'!$G$4="Y",IF(G308="Y",ROUND(C308*'Expense Categories'!$G$2,2),0),0)</f>
        <v>0</v>
      </c>
      <c r="F308" s="18"/>
      <c r="G308" s="20"/>
      <c r="H308" s="63"/>
      <c r="I308" s="63"/>
      <c r="J308" s="63"/>
    </row>
    <row r="309" spans="1:10" ht="15.75" customHeight="1" x14ac:dyDescent="0.2">
      <c r="A309" s="20"/>
      <c r="B309" s="20"/>
      <c r="C309" s="17">
        <f>+IF(H309=0,IF('Expense Categories'!$G$4="Y",IF(G309="Y",ROUND(F309/'Expense Categories'!$I$1,2),F309),F309),0)</f>
        <v>0</v>
      </c>
      <c r="D309" s="17">
        <f>+IF('Expense Categories'!$G$4="Y",IF(G309="Y",ROUND(C309*'Expense Categories'!$G$1,2),0),0)</f>
        <v>0</v>
      </c>
      <c r="E309" s="17">
        <f>+IF('Expense Categories'!$G$4="Y",IF(G309="Y",ROUND(C309*'Expense Categories'!$G$2,2),0),0)</f>
        <v>0</v>
      </c>
      <c r="F309" s="18"/>
      <c r="G309" s="20"/>
      <c r="H309" s="63"/>
      <c r="I309" s="63"/>
      <c r="J309" s="63"/>
    </row>
    <row r="310" spans="1:10" ht="15.75" customHeight="1" x14ac:dyDescent="0.2">
      <c r="A310" s="20"/>
      <c r="B310" s="20"/>
      <c r="C310" s="17">
        <f>+IF(H310=0,IF('Expense Categories'!$G$4="Y",IF(G310="Y",ROUND(F310/'Expense Categories'!$I$1,2),F310),F310),0)</f>
        <v>0</v>
      </c>
      <c r="D310" s="17">
        <f>+IF('Expense Categories'!$G$4="Y",IF(G310="Y",ROUND(C310*'Expense Categories'!$G$1,2),0),0)</f>
        <v>0</v>
      </c>
      <c r="E310" s="17">
        <f>+IF('Expense Categories'!$G$4="Y",IF(G310="Y",ROUND(C310*'Expense Categories'!$G$2,2),0),0)</f>
        <v>0</v>
      </c>
      <c r="F310" s="18"/>
      <c r="G310" s="20"/>
      <c r="H310" s="63"/>
      <c r="I310" s="63"/>
      <c r="J310" s="63"/>
    </row>
    <row r="311" spans="1:10" ht="15.75" customHeight="1" x14ac:dyDescent="0.2">
      <c r="A311" s="20"/>
      <c r="B311" s="20"/>
      <c r="C311" s="17">
        <f>+IF(H311=0,IF('Expense Categories'!$G$4="Y",IF(G311="Y",ROUND(F311/'Expense Categories'!$I$1,2),F311),F311),0)</f>
        <v>0</v>
      </c>
      <c r="D311" s="17">
        <f>+IF('Expense Categories'!$G$4="Y",IF(G311="Y",ROUND(C311*'Expense Categories'!$G$1,2),0),0)</f>
        <v>0</v>
      </c>
      <c r="E311" s="17">
        <f>+IF('Expense Categories'!$G$4="Y",IF(G311="Y",ROUND(C311*'Expense Categories'!$G$2,2),0),0)</f>
        <v>0</v>
      </c>
      <c r="F311" s="18"/>
      <c r="G311" s="20"/>
      <c r="H311" s="63"/>
      <c r="I311" s="63"/>
      <c r="J311" s="63"/>
    </row>
    <row r="312" spans="1:10" ht="15.75" customHeight="1" x14ac:dyDescent="0.2">
      <c r="A312" s="20"/>
      <c r="B312" s="20"/>
      <c r="C312" s="17">
        <f>+IF(H312=0,IF('Expense Categories'!$G$4="Y",IF(G312="Y",ROUND(F312/'Expense Categories'!$I$1,2),F312),F312),0)</f>
        <v>0</v>
      </c>
      <c r="D312" s="17">
        <f>+IF('Expense Categories'!$G$4="Y",IF(G312="Y",ROUND(C312*'Expense Categories'!$G$1,2),0),0)</f>
        <v>0</v>
      </c>
      <c r="E312" s="17">
        <f>+IF('Expense Categories'!$G$4="Y",IF(G312="Y",ROUND(C312*'Expense Categories'!$G$2,2),0),0)</f>
        <v>0</v>
      </c>
      <c r="F312" s="18"/>
      <c r="G312" s="20"/>
      <c r="H312" s="63"/>
      <c r="I312" s="63"/>
      <c r="J312" s="63"/>
    </row>
    <row r="313" spans="1:10" ht="15.75" customHeight="1" x14ac:dyDescent="0.2">
      <c r="A313" s="20"/>
      <c r="B313" s="20"/>
      <c r="C313" s="17">
        <f>+IF(H313=0,IF('Expense Categories'!$G$4="Y",IF(G313="Y",ROUND(F313/'Expense Categories'!$I$1,2),F313),F313),0)</f>
        <v>0</v>
      </c>
      <c r="D313" s="17">
        <f>+IF('Expense Categories'!$G$4="Y",IF(G313="Y",ROUND(C313*'Expense Categories'!$G$1,2),0),0)</f>
        <v>0</v>
      </c>
      <c r="E313" s="17">
        <f>+IF('Expense Categories'!$G$4="Y",IF(G313="Y",ROUND(C313*'Expense Categories'!$G$2,2),0),0)</f>
        <v>0</v>
      </c>
      <c r="F313" s="18"/>
      <c r="G313" s="20"/>
      <c r="H313" s="63"/>
      <c r="I313" s="63"/>
      <c r="J313" s="63"/>
    </row>
    <row r="314" spans="1:10" ht="15.75" customHeight="1" x14ac:dyDescent="0.2">
      <c r="A314" s="20"/>
      <c r="B314" s="20"/>
      <c r="C314" s="17">
        <f>+IF(H314=0,IF('Expense Categories'!$G$4="Y",IF(G314="Y",ROUND(F314/'Expense Categories'!$I$1,2),F314),F314),0)</f>
        <v>0</v>
      </c>
      <c r="D314" s="17">
        <f>+IF('Expense Categories'!$G$4="Y",IF(G314="Y",ROUND(C314*'Expense Categories'!$G$1,2),0),0)</f>
        <v>0</v>
      </c>
      <c r="E314" s="17">
        <f>+IF('Expense Categories'!$G$4="Y",IF(G314="Y",ROUND(C314*'Expense Categories'!$G$2,2),0),0)</f>
        <v>0</v>
      </c>
      <c r="F314" s="18"/>
      <c r="G314" s="20"/>
      <c r="H314" s="63"/>
      <c r="I314" s="63"/>
      <c r="J314" s="63"/>
    </row>
    <row r="315" spans="1:10" ht="15.75" customHeight="1" x14ac:dyDescent="0.2">
      <c r="A315" s="20"/>
      <c r="B315" s="20"/>
      <c r="C315" s="17">
        <f>+IF(H315=0,IF('Expense Categories'!$G$4="Y",IF(G315="Y",ROUND(F315/'Expense Categories'!$I$1,2),F315),F315),0)</f>
        <v>0</v>
      </c>
      <c r="D315" s="17">
        <f>+IF('Expense Categories'!$G$4="Y",IF(G315="Y",ROUND(C315*'Expense Categories'!$G$1,2),0),0)</f>
        <v>0</v>
      </c>
      <c r="E315" s="17">
        <f>+IF('Expense Categories'!$G$4="Y",IF(G315="Y",ROUND(C315*'Expense Categories'!$G$2,2),0),0)</f>
        <v>0</v>
      </c>
      <c r="F315" s="18"/>
      <c r="G315" s="20"/>
      <c r="H315" s="63"/>
      <c r="I315" s="63"/>
      <c r="J315" s="63"/>
    </row>
    <row r="316" spans="1:10" ht="15.75" customHeight="1" x14ac:dyDescent="0.2">
      <c r="A316" s="20"/>
      <c r="B316" s="20"/>
      <c r="C316" s="17">
        <f>+IF(H316=0,IF('Expense Categories'!$G$4="Y",IF(G316="Y",ROUND(F316/'Expense Categories'!$I$1,2),F316),F316),0)</f>
        <v>0</v>
      </c>
      <c r="D316" s="17">
        <f>+IF('Expense Categories'!$G$4="Y",IF(G316="Y",ROUND(C316*'Expense Categories'!$G$1,2),0),0)</f>
        <v>0</v>
      </c>
      <c r="E316" s="17">
        <f>+IF('Expense Categories'!$G$4="Y",IF(G316="Y",ROUND(C316*'Expense Categories'!$G$2,2),0),0)</f>
        <v>0</v>
      </c>
      <c r="F316" s="18"/>
      <c r="G316" s="20"/>
      <c r="H316" s="63"/>
      <c r="I316" s="63"/>
      <c r="J316" s="63"/>
    </row>
    <row r="317" spans="1:10" ht="15.75" customHeight="1" x14ac:dyDescent="0.2">
      <c r="A317" s="20"/>
      <c r="B317" s="20"/>
      <c r="C317" s="17">
        <f>+IF(H317=0,IF('Expense Categories'!$G$4="Y",IF(G317="Y",ROUND(F317/'Expense Categories'!$I$1,2),F317),F317),0)</f>
        <v>0</v>
      </c>
      <c r="D317" s="17">
        <f>+IF('Expense Categories'!$G$4="Y",IF(G317="Y",ROUND(C317*'Expense Categories'!$G$1,2),0),0)</f>
        <v>0</v>
      </c>
      <c r="E317" s="17">
        <f>+IF('Expense Categories'!$G$4="Y",IF(G317="Y",ROUND(C317*'Expense Categories'!$G$2,2),0),0)</f>
        <v>0</v>
      </c>
      <c r="F317" s="18"/>
      <c r="G317" s="20"/>
      <c r="H317" s="63"/>
      <c r="I317" s="63"/>
      <c r="J317" s="63"/>
    </row>
    <row r="318" spans="1:10" ht="15.75" customHeight="1" x14ac:dyDescent="0.2">
      <c r="A318" s="20"/>
      <c r="B318" s="20"/>
      <c r="C318" s="17">
        <f>+IF(H318=0,IF('Expense Categories'!$G$4="Y",IF(G318="Y",ROUND(F318/'Expense Categories'!$I$1,2),F318),F318),0)</f>
        <v>0</v>
      </c>
      <c r="D318" s="17">
        <f>+IF('Expense Categories'!$G$4="Y",IF(G318="Y",ROUND(C318*'Expense Categories'!$G$1,2),0),0)</f>
        <v>0</v>
      </c>
      <c r="E318" s="17">
        <f>+IF('Expense Categories'!$G$4="Y",IF(G318="Y",ROUND(C318*'Expense Categories'!$G$2,2),0),0)</f>
        <v>0</v>
      </c>
      <c r="F318" s="18"/>
      <c r="G318" s="20"/>
      <c r="H318" s="63"/>
      <c r="I318" s="63"/>
      <c r="J318" s="63"/>
    </row>
    <row r="319" spans="1:10" ht="15.75" customHeight="1" x14ac:dyDescent="0.2">
      <c r="A319" s="20"/>
      <c r="B319" s="20"/>
      <c r="C319" s="17">
        <f>+IF(H319=0,IF('Expense Categories'!$G$4="Y",IF(G319="Y",ROUND(F319/'Expense Categories'!$I$1,2),F319),F319),0)</f>
        <v>0</v>
      </c>
      <c r="D319" s="17">
        <f>+IF('Expense Categories'!$G$4="Y",IF(G319="Y",ROUND(C319*'Expense Categories'!$G$1,2),0),0)</f>
        <v>0</v>
      </c>
      <c r="E319" s="17">
        <f>+IF('Expense Categories'!$G$4="Y",IF(G319="Y",ROUND(C319*'Expense Categories'!$G$2,2),0),0)</f>
        <v>0</v>
      </c>
      <c r="F319" s="18"/>
      <c r="G319" s="20"/>
      <c r="H319" s="63"/>
      <c r="I319" s="63"/>
      <c r="J319" s="63"/>
    </row>
    <row r="320" spans="1:10" ht="15.75" customHeight="1" x14ac:dyDescent="0.2">
      <c r="A320" s="20"/>
      <c r="B320" s="20"/>
      <c r="C320" s="17">
        <f>+IF(H320=0,IF('Expense Categories'!$G$4="Y",IF(G320="Y",ROUND(F320/'Expense Categories'!$I$1,2),F320),F320),0)</f>
        <v>0</v>
      </c>
      <c r="D320" s="17">
        <f>+IF('Expense Categories'!$G$4="Y",IF(G320="Y",ROUND(C320*'Expense Categories'!$G$1,2),0),0)</f>
        <v>0</v>
      </c>
      <c r="E320" s="17">
        <f>+IF('Expense Categories'!$G$4="Y",IF(G320="Y",ROUND(C320*'Expense Categories'!$G$2,2),0),0)</f>
        <v>0</v>
      </c>
      <c r="F320" s="18"/>
      <c r="G320" s="20"/>
      <c r="H320" s="63"/>
      <c r="I320" s="63"/>
      <c r="J320" s="63"/>
    </row>
    <row r="321" spans="1:10" ht="15.75" customHeight="1" x14ac:dyDescent="0.2">
      <c r="A321" s="20"/>
      <c r="B321" s="20"/>
      <c r="C321" s="17">
        <f>+IF(H321=0,IF('Expense Categories'!$G$4="Y",IF(G321="Y",ROUND(F321/'Expense Categories'!$I$1,2),F321),F321),0)</f>
        <v>0</v>
      </c>
      <c r="D321" s="17">
        <f>+IF('Expense Categories'!$G$4="Y",IF(G321="Y",ROUND(C321*'Expense Categories'!$G$1,2),0),0)</f>
        <v>0</v>
      </c>
      <c r="E321" s="17">
        <f>+IF('Expense Categories'!$G$4="Y",IF(G321="Y",ROUND(C321*'Expense Categories'!$G$2,2),0),0)</f>
        <v>0</v>
      </c>
      <c r="F321" s="18"/>
      <c r="G321" s="20"/>
      <c r="H321" s="63"/>
      <c r="I321" s="63"/>
      <c r="J321" s="63"/>
    </row>
    <row r="322" spans="1:10" ht="15.75" customHeight="1" x14ac:dyDescent="0.2">
      <c r="A322" s="20"/>
      <c r="B322" s="20"/>
      <c r="C322" s="17">
        <f>+IF(H322=0,IF('Expense Categories'!$G$4="Y",IF(G322="Y",ROUND(F322/'Expense Categories'!$I$1,2),F322),F322),0)</f>
        <v>0</v>
      </c>
      <c r="D322" s="17">
        <f>+IF('Expense Categories'!$G$4="Y",IF(G322="Y",ROUND(C322*'Expense Categories'!$G$1,2),0),0)</f>
        <v>0</v>
      </c>
      <c r="E322" s="17">
        <f>+IF('Expense Categories'!$G$4="Y",IF(G322="Y",ROUND(C322*'Expense Categories'!$G$2,2),0),0)</f>
        <v>0</v>
      </c>
      <c r="F322" s="18"/>
      <c r="G322" s="20"/>
      <c r="H322" s="63"/>
      <c r="I322" s="63"/>
      <c r="J322" s="63"/>
    </row>
    <row r="323" spans="1:10" ht="15.75" customHeight="1" x14ac:dyDescent="0.2">
      <c r="A323" s="20"/>
      <c r="B323" s="20"/>
      <c r="C323" s="17">
        <f>+IF(H323=0,IF('Expense Categories'!$G$4="Y",IF(G323="Y",ROUND(F323/'Expense Categories'!$I$1,2),F323),F323),0)</f>
        <v>0</v>
      </c>
      <c r="D323" s="17">
        <f>+IF('Expense Categories'!$G$4="Y",IF(G323="Y",ROUND(C323*'Expense Categories'!$G$1,2),0),0)</f>
        <v>0</v>
      </c>
      <c r="E323" s="17">
        <f>+IF('Expense Categories'!$G$4="Y",IF(G323="Y",ROUND(C323*'Expense Categories'!$G$2,2),0),0)</f>
        <v>0</v>
      </c>
      <c r="F323" s="18"/>
      <c r="G323" s="20"/>
      <c r="H323" s="63"/>
      <c r="I323" s="63"/>
      <c r="J323" s="63"/>
    </row>
    <row r="324" spans="1:10" ht="15.75" customHeight="1" x14ac:dyDescent="0.2">
      <c r="A324" s="20"/>
      <c r="B324" s="20"/>
      <c r="C324" s="17">
        <f>+IF(H324=0,IF('Expense Categories'!$G$4="Y",IF(G324="Y",ROUND(F324/'Expense Categories'!$I$1,2),F324),F324),0)</f>
        <v>0</v>
      </c>
      <c r="D324" s="17">
        <f>+IF('Expense Categories'!$G$4="Y",IF(G324="Y",ROUND(C324*'Expense Categories'!$G$1,2),0),0)</f>
        <v>0</v>
      </c>
      <c r="E324" s="17">
        <f>+IF('Expense Categories'!$G$4="Y",IF(G324="Y",ROUND(C324*'Expense Categories'!$G$2,2),0),0)</f>
        <v>0</v>
      </c>
      <c r="F324" s="18"/>
      <c r="G324" s="20"/>
      <c r="H324" s="63"/>
      <c r="I324" s="63"/>
      <c r="J324" s="63"/>
    </row>
    <row r="325" spans="1:10" ht="15.75" customHeight="1" x14ac:dyDescent="0.2">
      <c r="A325" s="20"/>
      <c r="B325" s="20"/>
      <c r="C325" s="17">
        <f>+IF(H325=0,IF('Expense Categories'!$G$4="Y",IF(G325="Y",ROUND(F325/'Expense Categories'!$I$1,2),F325),F325),0)</f>
        <v>0</v>
      </c>
      <c r="D325" s="17">
        <f>+IF('Expense Categories'!$G$4="Y",IF(G325="Y",ROUND(C325*'Expense Categories'!$G$1,2),0),0)</f>
        <v>0</v>
      </c>
      <c r="E325" s="17">
        <f>+IF('Expense Categories'!$G$4="Y",IF(G325="Y",ROUND(C325*'Expense Categories'!$G$2,2),0),0)</f>
        <v>0</v>
      </c>
      <c r="F325" s="18"/>
      <c r="G325" s="20"/>
      <c r="H325" s="63"/>
      <c r="I325" s="63"/>
      <c r="J325" s="63"/>
    </row>
    <row r="326" spans="1:10" ht="15.75" customHeight="1" x14ac:dyDescent="0.2">
      <c r="A326" s="20"/>
      <c r="B326" s="20"/>
      <c r="C326" s="17">
        <f>+IF(H326=0,IF('Expense Categories'!$G$4="Y",IF(G326="Y",ROUND(F326/'Expense Categories'!$I$1,2),F326),F326),0)</f>
        <v>0</v>
      </c>
      <c r="D326" s="17">
        <f>+IF('Expense Categories'!$G$4="Y",IF(G326="Y",ROUND(C326*'Expense Categories'!$G$1,2),0),0)</f>
        <v>0</v>
      </c>
      <c r="E326" s="17">
        <f>+IF('Expense Categories'!$G$4="Y",IF(G326="Y",ROUND(C326*'Expense Categories'!$G$2,2),0),0)</f>
        <v>0</v>
      </c>
      <c r="F326" s="18"/>
      <c r="G326" s="20"/>
      <c r="H326" s="63"/>
      <c r="I326" s="63"/>
      <c r="J326" s="63"/>
    </row>
    <row r="327" spans="1:10" ht="15.75" customHeight="1" x14ac:dyDescent="0.2">
      <c r="A327" s="20"/>
      <c r="B327" s="20"/>
      <c r="C327" s="17">
        <f>+IF(H327=0,IF('Expense Categories'!$G$4="Y",IF(G327="Y",ROUND(F327/'Expense Categories'!$I$1,2),F327),F327),0)</f>
        <v>0</v>
      </c>
      <c r="D327" s="17">
        <f>+IF('Expense Categories'!$G$4="Y",IF(G327="Y",ROUND(C327*'Expense Categories'!$G$1,2),0),0)</f>
        <v>0</v>
      </c>
      <c r="E327" s="17">
        <f>+IF('Expense Categories'!$G$4="Y",IF(G327="Y",ROUND(C327*'Expense Categories'!$G$2,2),0),0)</f>
        <v>0</v>
      </c>
      <c r="F327" s="18"/>
      <c r="G327" s="20"/>
      <c r="H327" s="63"/>
      <c r="I327" s="63"/>
      <c r="J327" s="63"/>
    </row>
    <row r="328" spans="1:10" ht="15.75" customHeight="1" x14ac:dyDescent="0.2">
      <c r="A328" s="20"/>
      <c r="B328" s="20"/>
      <c r="C328" s="17">
        <f>+IF(H328=0,IF('Expense Categories'!$G$4="Y",IF(G328="Y",ROUND(F328/'Expense Categories'!$I$1,2),F328),F328),0)</f>
        <v>0</v>
      </c>
      <c r="D328" s="17">
        <f>+IF('Expense Categories'!$G$4="Y",IF(G328="Y",ROUND(C328*'Expense Categories'!$G$1,2),0),0)</f>
        <v>0</v>
      </c>
      <c r="E328" s="17">
        <f>+IF('Expense Categories'!$G$4="Y",IF(G328="Y",ROUND(C328*'Expense Categories'!$G$2,2),0),0)</f>
        <v>0</v>
      </c>
      <c r="F328" s="18"/>
      <c r="G328" s="20"/>
      <c r="H328" s="63"/>
      <c r="I328" s="63"/>
      <c r="J328" s="63"/>
    </row>
    <row r="329" spans="1:10" ht="15.75" customHeight="1" x14ac:dyDescent="0.2">
      <c r="A329" s="20"/>
      <c r="B329" s="20"/>
      <c r="C329" s="17">
        <f>+IF(H329=0,IF('Expense Categories'!$G$4="Y",IF(G329="Y",ROUND(F329/'Expense Categories'!$I$1,2),F329),F329),0)</f>
        <v>0</v>
      </c>
      <c r="D329" s="17">
        <f>+IF('Expense Categories'!$G$4="Y",IF(G329="Y",ROUND(C329*'Expense Categories'!$G$1,2),0),0)</f>
        <v>0</v>
      </c>
      <c r="E329" s="17">
        <f>+IF('Expense Categories'!$G$4="Y",IF(G329="Y",ROUND(C329*'Expense Categories'!$G$2,2),0),0)</f>
        <v>0</v>
      </c>
      <c r="F329" s="18"/>
      <c r="G329" s="20"/>
      <c r="H329" s="63"/>
      <c r="I329" s="63"/>
      <c r="J329" s="63"/>
    </row>
    <row r="330" spans="1:10" ht="15.75" customHeight="1" x14ac:dyDescent="0.2">
      <c r="A330" s="20"/>
      <c r="B330" s="20"/>
      <c r="C330" s="17">
        <f>+IF(H330=0,IF('Expense Categories'!$G$4="Y",IF(G330="Y",ROUND(F330/'Expense Categories'!$I$1,2),F330),F330),0)</f>
        <v>0</v>
      </c>
      <c r="D330" s="17">
        <f>+IF('Expense Categories'!$G$4="Y",IF(G330="Y",ROUND(C330*'Expense Categories'!$G$1,2),0),0)</f>
        <v>0</v>
      </c>
      <c r="E330" s="17">
        <f>+IF('Expense Categories'!$G$4="Y",IF(G330="Y",ROUND(C330*'Expense Categories'!$G$2,2),0),0)</f>
        <v>0</v>
      </c>
      <c r="F330" s="18"/>
      <c r="G330" s="20"/>
      <c r="H330" s="63"/>
      <c r="I330" s="63"/>
      <c r="J330" s="63"/>
    </row>
    <row r="331" spans="1:10" ht="15.75" customHeight="1" x14ac:dyDescent="0.2">
      <c r="A331" s="20"/>
      <c r="B331" s="20"/>
      <c r="C331" s="17">
        <f>+IF(H331=0,IF('Expense Categories'!$G$4="Y",IF(G331="Y",ROUND(F331/'Expense Categories'!$I$1,2),F331),F331),0)</f>
        <v>0</v>
      </c>
      <c r="D331" s="17">
        <f>+IF('Expense Categories'!$G$4="Y",IF(G331="Y",ROUND(C331*'Expense Categories'!$G$1,2),0),0)</f>
        <v>0</v>
      </c>
      <c r="E331" s="17">
        <f>+IF('Expense Categories'!$G$4="Y",IF(G331="Y",ROUND(C331*'Expense Categories'!$G$2,2),0),0)</f>
        <v>0</v>
      </c>
      <c r="F331" s="18"/>
      <c r="G331" s="20"/>
      <c r="H331" s="63"/>
      <c r="I331" s="63"/>
      <c r="J331" s="63"/>
    </row>
    <row r="332" spans="1:10" ht="15.75" customHeight="1" x14ac:dyDescent="0.2">
      <c r="A332" s="20"/>
      <c r="B332" s="20"/>
      <c r="C332" s="17">
        <f>+IF(H332=0,IF('Expense Categories'!$G$4="Y",IF(G332="Y",ROUND(F332/'Expense Categories'!$I$1,2),F332),F332),0)</f>
        <v>0</v>
      </c>
      <c r="D332" s="17">
        <f>+IF('Expense Categories'!$G$4="Y",IF(G332="Y",ROUND(C332*'Expense Categories'!$G$1,2),0),0)</f>
        <v>0</v>
      </c>
      <c r="E332" s="17">
        <f>+IF('Expense Categories'!$G$4="Y",IF(G332="Y",ROUND(C332*'Expense Categories'!$G$2,2),0),0)</f>
        <v>0</v>
      </c>
      <c r="F332" s="18"/>
      <c r="G332" s="20"/>
      <c r="H332" s="63"/>
      <c r="I332" s="63"/>
      <c r="J332" s="63"/>
    </row>
    <row r="333" spans="1:10" ht="15.75" customHeight="1" x14ac:dyDescent="0.2">
      <c r="A333" s="20"/>
      <c r="B333" s="20"/>
      <c r="C333" s="17">
        <f>+IF(H333=0,IF('Expense Categories'!$G$4="Y",IF(G333="Y",ROUND(F333/'Expense Categories'!$I$1,2),F333),F333),0)</f>
        <v>0</v>
      </c>
      <c r="D333" s="17">
        <f>+IF('Expense Categories'!$G$4="Y",IF(G333="Y",ROUND(C333*'Expense Categories'!$G$1,2),0),0)</f>
        <v>0</v>
      </c>
      <c r="E333" s="17">
        <f>+IF('Expense Categories'!$G$4="Y",IF(G333="Y",ROUND(C333*'Expense Categories'!$G$2,2),0),0)</f>
        <v>0</v>
      </c>
      <c r="F333" s="18"/>
      <c r="G333" s="20"/>
      <c r="H333" s="63"/>
      <c r="I333" s="63"/>
      <c r="J333" s="63"/>
    </row>
    <row r="334" spans="1:10" ht="15.75" customHeight="1" x14ac:dyDescent="0.2">
      <c r="A334" s="20"/>
      <c r="B334" s="20"/>
      <c r="C334" s="17">
        <f>+IF(H334=0,IF('Expense Categories'!$G$4="Y",IF(G334="Y",ROUND(F334/'Expense Categories'!$I$1,2),F334),F334),0)</f>
        <v>0</v>
      </c>
      <c r="D334" s="17">
        <f>+IF('Expense Categories'!$G$4="Y",IF(G334="Y",ROUND(C334*'Expense Categories'!$G$1,2),0),0)</f>
        <v>0</v>
      </c>
      <c r="E334" s="17">
        <f>+IF('Expense Categories'!$G$4="Y",IF(G334="Y",ROUND(C334*'Expense Categories'!$G$2,2),0),0)</f>
        <v>0</v>
      </c>
      <c r="F334" s="18"/>
      <c r="G334" s="20"/>
      <c r="H334" s="63"/>
      <c r="I334" s="63"/>
      <c r="J334" s="63"/>
    </row>
    <row r="335" spans="1:10" ht="15.75" customHeight="1" x14ac:dyDescent="0.2">
      <c r="A335" s="20"/>
      <c r="B335" s="20"/>
      <c r="C335" s="17">
        <f>+IF(H335=0,IF('Expense Categories'!$G$4="Y",IF(G335="Y",ROUND(F335/'Expense Categories'!$I$1,2),F335),F335),0)</f>
        <v>0</v>
      </c>
      <c r="D335" s="17">
        <f>+IF('Expense Categories'!$G$4="Y",IF(G335="Y",ROUND(C335*'Expense Categories'!$G$1,2),0),0)</f>
        <v>0</v>
      </c>
      <c r="E335" s="17">
        <f>+IF('Expense Categories'!$G$4="Y",IF(G335="Y",ROUND(C335*'Expense Categories'!$G$2,2),0),0)</f>
        <v>0</v>
      </c>
      <c r="F335" s="18"/>
      <c r="G335" s="20"/>
      <c r="H335" s="63"/>
      <c r="I335" s="63"/>
      <c r="J335" s="63"/>
    </row>
    <row r="336" spans="1:10" ht="15.75" customHeight="1" x14ac:dyDescent="0.2">
      <c r="A336" s="20"/>
      <c r="B336" s="20"/>
      <c r="C336" s="17">
        <f>+IF(H336=0,IF('Expense Categories'!$G$4="Y",IF(G336="Y",ROUND(F336/'Expense Categories'!$I$1,2),F336),F336),0)</f>
        <v>0</v>
      </c>
      <c r="D336" s="17">
        <f>+IF('Expense Categories'!$G$4="Y",IF(G336="Y",ROUND(C336*'Expense Categories'!$G$1,2),0),0)</f>
        <v>0</v>
      </c>
      <c r="E336" s="17">
        <f>+IF('Expense Categories'!$G$4="Y",IF(G336="Y",ROUND(C336*'Expense Categories'!$G$2,2),0),0)</f>
        <v>0</v>
      </c>
      <c r="F336" s="18"/>
      <c r="G336" s="20"/>
      <c r="H336" s="63"/>
      <c r="I336" s="63"/>
      <c r="J336" s="63"/>
    </row>
    <row r="337" spans="1:10" ht="15.75" customHeight="1" x14ac:dyDescent="0.2">
      <c r="A337" s="20"/>
      <c r="B337" s="20"/>
      <c r="C337" s="17">
        <f>+IF(H337=0,IF('Expense Categories'!$G$4="Y",IF(G337="Y",ROUND(F337/'Expense Categories'!$I$1,2),F337),F337),0)</f>
        <v>0</v>
      </c>
      <c r="D337" s="17">
        <f>+IF('Expense Categories'!$G$4="Y",IF(G337="Y",ROUND(C337*'Expense Categories'!$G$1,2),0),0)</f>
        <v>0</v>
      </c>
      <c r="E337" s="17">
        <f>+IF('Expense Categories'!$G$4="Y",IF(G337="Y",ROUND(C337*'Expense Categories'!$G$2,2),0),0)</f>
        <v>0</v>
      </c>
      <c r="F337" s="18"/>
      <c r="G337" s="20"/>
      <c r="H337" s="63"/>
      <c r="I337" s="63"/>
      <c r="J337" s="63"/>
    </row>
    <row r="338" spans="1:10" ht="15.75" customHeight="1" x14ac:dyDescent="0.2">
      <c r="A338" s="20"/>
      <c r="B338" s="20"/>
      <c r="C338" s="17">
        <f>+IF(H338=0,IF('Expense Categories'!$G$4="Y",IF(G338="Y",ROUND(F338/'Expense Categories'!$I$1,2),F338),F338),0)</f>
        <v>0</v>
      </c>
      <c r="D338" s="17">
        <f>+IF('Expense Categories'!$G$4="Y",IF(G338="Y",ROUND(C338*'Expense Categories'!$G$1,2),0),0)</f>
        <v>0</v>
      </c>
      <c r="E338" s="17">
        <f>+IF('Expense Categories'!$G$4="Y",IF(G338="Y",ROUND(C338*'Expense Categories'!$G$2,2),0),0)</f>
        <v>0</v>
      </c>
      <c r="F338" s="18"/>
      <c r="G338" s="20"/>
      <c r="H338" s="63"/>
      <c r="I338" s="63"/>
      <c r="J338" s="63"/>
    </row>
    <row r="339" spans="1:10" ht="15.75" customHeight="1" x14ac:dyDescent="0.2">
      <c r="A339" s="20"/>
      <c r="B339" s="20"/>
      <c r="C339" s="17">
        <f>+IF(H339=0,IF('Expense Categories'!$G$4="Y",IF(G339="Y",ROUND(F339/'Expense Categories'!$I$1,2),F339),F339),0)</f>
        <v>0</v>
      </c>
      <c r="D339" s="17">
        <f>+IF('Expense Categories'!$G$4="Y",IF(G339="Y",ROUND(C339*'Expense Categories'!$G$1,2),0),0)</f>
        <v>0</v>
      </c>
      <c r="E339" s="17">
        <f>+IF('Expense Categories'!$G$4="Y",IF(G339="Y",ROUND(C339*'Expense Categories'!$G$2,2),0),0)</f>
        <v>0</v>
      </c>
      <c r="F339" s="18"/>
      <c r="G339" s="20"/>
      <c r="H339" s="63"/>
      <c r="I339" s="63"/>
      <c r="J339" s="63"/>
    </row>
    <row r="340" spans="1:10" ht="15.75" customHeight="1" x14ac:dyDescent="0.2">
      <c r="A340" s="20"/>
      <c r="B340" s="20"/>
      <c r="C340" s="17">
        <f>+IF(H340=0,IF('Expense Categories'!$G$4="Y",IF(G340="Y",ROUND(F340/'Expense Categories'!$I$1,2),F340),F340),0)</f>
        <v>0</v>
      </c>
      <c r="D340" s="17">
        <f>+IF('Expense Categories'!$G$4="Y",IF(G340="Y",ROUND(C340*'Expense Categories'!$G$1,2),0),0)</f>
        <v>0</v>
      </c>
      <c r="E340" s="17">
        <f>+IF('Expense Categories'!$G$4="Y",IF(G340="Y",ROUND(C340*'Expense Categories'!$G$2,2),0),0)</f>
        <v>0</v>
      </c>
      <c r="F340" s="18"/>
      <c r="G340" s="20"/>
      <c r="H340" s="63"/>
      <c r="I340" s="63"/>
      <c r="J340" s="63"/>
    </row>
    <row r="341" spans="1:10" ht="15.75" customHeight="1" x14ac:dyDescent="0.2">
      <c r="A341" s="20"/>
      <c r="B341" s="20"/>
      <c r="C341" s="17">
        <f>+IF(H341=0,IF('Expense Categories'!$G$4="Y",IF(G341="Y",ROUND(F341/'Expense Categories'!$I$1,2),F341),F341),0)</f>
        <v>0</v>
      </c>
      <c r="D341" s="17">
        <f>+IF('Expense Categories'!$G$4="Y",IF(G341="Y",ROUND(C341*'Expense Categories'!$G$1,2),0),0)</f>
        <v>0</v>
      </c>
      <c r="E341" s="17">
        <f>+IF('Expense Categories'!$G$4="Y",IF(G341="Y",ROUND(C341*'Expense Categories'!$G$2,2),0),0)</f>
        <v>0</v>
      </c>
      <c r="F341" s="18"/>
      <c r="G341" s="20"/>
      <c r="H341" s="63"/>
      <c r="I341" s="63"/>
      <c r="J341" s="63"/>
    </row>
    <row r="342" spans="1:10" ht="15.75" customHeight="1" x14ac:dyDescent="0.2">
      <c r="A342" s="20"/>
      <c r="B342" s="20"/>
      <c r="C342" s="17">
        <f>+IF(H342=0,IF('Expense Categories'!$G$4="Y",IF(G342="Y",ROUND(F342/'Expense Categories'!$I$1,2),F342),F342),0)</f>
        <v>0</v>
      </c>
      <c r="D342" s="17">
        <f>+IF('Expense Categories'!$G$4="Y",IF(G342="Y",ROUND(C342*'Expense Categories'!$G$1,2),0),0)</f>
        <v>0</v>
      </c>
      <c r="E342" s="17">
        <f>+IF('Expense Categories'!$G$4="Y",IF(G342="Y",ROUND(C342*'Expense Categories'!$G$2,2),0),0)</f>
        <v>0</v>
      </c>
      <c r="F342" s="18"/>
      <c r="G342" s="20"/>
      <c r="H342" s="63"/>
      <c r="I342" s="63"/>
      <c r="J342" s="63"/>
    </row>
    <row r="343" spans="1:10" ht="15.75" customHeight="1" x14ac:dyDescent="0.2">
      <c r="A343" s="20"/>
      <c r="B343" s="20"/>
      <c r="C343" s="17">
        <f>+IF(H343=0,IF('Expense Categories'!$G$4="Y",IF(G343="Y",ROUND(F343/'Expense Categories'!$I$1,2),F343),F343),0)</f>
        <v>0</v>
      </c>
      <c r="D343" s="17">
        <f>+IF('Expense Categories'!$G$4="Y",IF(G343="Y",ROUND(C343*'Expense Categories'!$G$1,2),0),0)</f>
        <v>0</v>
      </c>
      <c r="E343" s="17">
        <f>+IF('Expense Categories'!$G$4="Y",IF(G343="Y",ROUND(C343*'Expense Categories'!$G$2,2),0),0)</f>
        <v>0</v>
      </c>
      <c r="F343" s="18"/>
      <c r="G343" s="20"/>
      <c r="H343" s="63"/>
      <c r="I343" s="63"/>
      <c r="J343" s="63"/>
    </row>
    <row r="344" spans="1:10" ht="15.75" customHeight="1" x14ac:dyDescent="0.2">
      <c r="A344" s="20"/>
      <c r="B344" s="20"/>
      <c r="C344" s="17">
        <f>+IF(H344=0,IF('Expense Categories'!$G$4="Y",IF(G344="Y",ROUND(F344/'Expense Categories'!$I$1,2),F344),F344),0)</f>
        <v>0</v>
      </c>
      <c r="D344" s="17">
        <f>+IF('Expense Categories'!$G$4="Y",IF(G344="Y",ROUND(C344*'Expense Categories'!$G$1,2),0),0)</f>
        <v>0</v>
      </c>
      <c r="E344" s="17">
        <f>+IF('Expense Categories'!$G$4="Y",IF(G344="Y",ROUND(C344*'Expense Categories'!$G$2,2),0),0)</f>
        <v>0</v>
      </c>
      <c r="F344" s="18"/>
      <c r="G344" s="20"/>
      <c r="H344" s="63"/>
      <c r="I344" s="63"/>
      <c r="J344" s="63"/>
    </row>
    <row r="345" spans="1:10" ht="15.75" customHeight="1" x14ac:dyDescent="0.2">
      <c r="A345" s="20"/>
      <c r="B345" s="20"/>
      <c r="C345" s="17">
        <f>+IF(H345=0,IF('Expense Categories'!$G$4="Y",IF(G345="Y",ROUND(F345/'Expense Categories'!$I$1,2),F345),F345),0)</f>
        <v>0</v>
      </c>
      <c r="D345" s="17">
        <f>+IF('Expense Categories'!$G$4="Y",IF(G345="Y",ROUND(C345*'Expense Categories'!$G$1,2),0),0)</f>
        <v>0</v>
      </c>
      <c r="E345" s="17">
        <f>+IF('Expense Categories'!$G$4="Y",IF(G345="Y",ROUND(C345*'Expense Categories'!$G$2,2),0),0)</f>
        <v>0</v>
      </c>
      <c r="F345" s="18"/>
      <c r="G345" s="20"/>
      <c r="H345" s="63"/>
      <c r="I345" s="63"/>
      <c r="J345" s="63"/>
    </row>
    <row r="346" spans="1:10" ht="15.75" customHeight="1" x14ac:dyDescent="0.2">
      <c r="A346" s="20"/>
      <c r="B346" s="20"/>
      <c r="C346" s="17">
        <f>+IF(H346=0,IF('Expense Categories'!$G$4="Y",IF(G346="Y",ROUND(F346/'Expense Categories'!$I$1,2),F346),F346),0)</f>
        <v>0</v>
      </c>
      <c r="D346" s="17">
        <f>+IF('Expense Categories'!$G$4="Y",IF(G346="Y",ROUND(C346*'Expense Categories'!$G$1,2),0),0)</f>
        <v>0</v>
      </c>
      <c r="E346" s="17">
        <f>+IF('Expense Categories'!$G$4="Y",IF(G346="Y",ROUND(C346*'Expense Categories'!$G$2,2),0),0)</f>
        <v>0</v>
      </c>
      <c r="F346" s="18"/>
      <c r="G346" s="20"/>
      <c r="H346" s="63"/>
      <c r="I346" s="63"/>
      <c r="J346" s="63"/>
    </row>
    <row r="347" spans="1:10" ht="15.75" customHeight="1" x14ac:dyDescent="0.2">
      <c r="A347" s="20"/>
      <c r="B347" s="20"/>
      <c r="C347" s="17">
        <f>+IF(H347=0,IF('Expense Categories'!$G$4="Y",IF(G347="Y",ROUND(F347/'Expense Categories'!$I$1,2),F347),F347),0)</f>
        <v>0</v>
      </c>
      <c r="D347" s="17">
        <f>+IF('Expense Categories'!$G$4="Y",IF(G347="Y",ROUND(C347*'Expense Categories'!$G$1,2),0),0)</f>
        <v>0</v>
      </c>
      <c r="E347" s="17">
        <f>+IF('Expense Categories'!$G$4="Y",IF(G347="Y",ROUND(C347*'Expense Categories'!$G$2,2),0),0)</f>
        <v>0</v>
      </c>
      <c r="F347" s="18"/>
      <c r="G347" s="20"/>
      <c r="H347" s="63"/>
      <c r="I347" s="63"/>
      <c r="J347" s="63"/>
    </row>
    <row r="348" spans="1:10" ht="15.75" customHeight="1" x14ac:dyDescent="0.2">
      <c r="A348" s="20"/>
      <c r="B348" s="20"/>
      <c r="C348" s="17">
        <f>+IF(H348=0,IF('Expense Categories'!$G$4="Y",IF(G348="Y",ROUND(F348/'Expense Categories'!$I$1,2),F348),F348),0)</f>
        <v>0</v>
      </c>
      <c r="D348" s="17">
        <f>+IF('Expense Categories'!$G$4="Y",IF(G348="Y",ROUND(C348*'Expense Categories'!$G$1,2),0),0)</f>
        <v>0</v>
      </c>
      <c r="E348" s="17">
        <f>+IF('Expense Categories'!$G$4="Y",IF(G348="Y",ROUND(C348*'Expense Categories'!$G$2,2),0),0)</f>
        <v>0</v>
      </c>
      <c r="F348" s="18"/>
      <c r="G348" s="20"/>
      <c r="H348" s="63"/>
      <c r="I348" s="63"/>
      <c r="J348" s="63"/>
    </row>
    <row r="349" spans="1:10" ht="15.75" customHeight="1" x14ac:dyDescent="0.2">
      <c r="A349" s="20"/>
      <c r="B349" s="20"/>
      <c r="C349" s="17">
        <f>+IF(H349=0,IF('Expense Categories'!$G$4="Y",IF(G349="Y",ROUND(F349/'Expense Categories'!$I$1,2),F349),F349),0)</f>
        <v>0</v>
      </c>
      <c r="D349" s="17">
        <f>+IF('Expense Categories'!$G$4="Y",IF(G349="Y",ROUND(C349*'Expense Categories'!$G$1,2),0),0)</f>
        <v>0</v>
      </c>
      <c r="E349" s="17">
        <f>+IF('Expense Categories'!$G$4="Y",IF(G349="Y",ROUND(C349*'Expense Categories'!$G$2,2),0),0)</f>
        <v>0</v>
      </c>
      <c r="F349" s="18"/>
      <c r="G349" s="20"/>
      <c r="H349" s="63"/>
      <c r="I349" s="63"/>
      <c r="J349" s="63"/>
    </row>
    <row r="350" spans="1:10" ht="15.75" customHeight="1" x14ac:dyDescent="0.2">
      <c r="A350" s="20"/>
      <c r="B350" s="20"/>
      <c r="C350" s="17">
        <f>+IF(H350=0,IF('Expense Categories'!$G$4="Y",IF(G350="Y",ROUND(F350/'Expense Categories'!$I$1,2),F350),F350),0)</f>
        <v>0</v>
      </c>
      <c r="D350" s="17">
        <f>+IF('Expense Categories'!$G$4="Y",IF(G350="Y",ROUND(C350*'Expense Categories'!$G$1,2),0),0)</f>
        <v>0</v>
      </c>
      <c r="E350" s="17">
        <f>+IF('Expense Categories'!$G$4="Y",IF(G350="Y",ROUND(C350*'Expense Categories'!$G$2,2),0),0)</f>
        <v>0</v>
      </c>
      <c r="F350" s="18"/>
      <c r="G350" s="20"/>
      <c r="H350" s="63"/>
      <c r="I350" s="63"/>
      <c r="J350" s="63"/>
    </row>
    <row r="351" spans="1:10" ht="15.75" customHeight="1" x14ac:dyDescent="0.2">
      <c r="A351" s="20"/>
      <c r="B351" s="20"/>
      <c r="C351" s="17">
        <f>+IF(H351=0,IF('Expense Categories'!$G$4="Y",IF(G351="Y",ROUND(F351/'Expense Categories'!$I$1,2),F351),F351),0)</f>
        <v>0</v>
      </c>
      <c r="D351" s="17">
        <f>+IF('Expense Categories'!$G$4="Y",IF(G351="Y",ROUND(C351*'Expense Categories'!$G$1,2),0),0)</f>
        <v>0</v>
      </c>
      <c r="E351" s="17">
        <f>+IF('Expense Categories'!$G$4="Y",IF(G351="Y",ROUND(C351*'Expense Categories'!$G$2,2),0),0)</f>
        <v>0</v>
      </c>
      <c r="F351" s="18"/>
      <c r="G351" s="20"/>
      <c r="H351" s="63"/>
      <c r="I351" s="63"/>
      <c r="J351" s="63"/>
    </row>
    <row r="352" spans="1:10" ht="15.75" customHeight="1" x14ac:dyDescent="0.2">
      <c r="A352" s="20"/>
      <c r="B352" s="20"/>
      <c r="C352" s="17">
        <f>+IF(H352=0,IF('Expense Categories'!$G$4="Y",IF(G352="Y",ROUND(F352/'Expense Categories'!$I$1,2),F352),F352),0)</f>
        <v>0</v>
      </c>
      <c r="D352" s="17">
        <f>+IF('Expense Categories'!$G$4="Y",IF(G352="Y",ROUND(C352*'Expense Categories'!$G$1,2),0),0)</f>
        <v>0</v>
      </c>
      <c r="E352" s="17">
        <f>+IF('Expense Categories'!$G$4="Y",IF(G352="Y",ROUND(C352*'Expense Categories'!$G$2,2),0),0)</f>
        <v>0</v>
      </c>
      <c r="F352" s="18"/>
      <c r="G352" s="20"/>
      <c r="H352" s="63"/>
      <c r="I352" s="63"/>
      <c r="J352" s="63"/>
    </row>
    <row r="353" spans="1:10" ht="15.75" customHeight="1" x14ac:dyDescent="0.2">
      <c r="A353" s="20"/>
      <c r="B353" s="20"/>
      <c r="C353" s="17">
        <f>+IF(H353=0,IF('Expense Categories'!$G$4="Y",IF(G353="Y",ROUND(F353/'Expense Categories'!$I$1,2),F353),F353),0)</f>
        <v>0</v>
      </c>
      <c r="D353" s="17">
        <f>+IF('Expense Categories'!$G$4="Y",IF(G353="Y",ROUND(C353*'Expense Categories'!$G$1,2),0),0)</f>
        <v>0</v>
      </c>
      <c r="E353" s="17">
        <f>+IF('Expense Categories'!$G$4="Y",IF(G353="Y",ROUND(C353*'Expense Categories'!$G$2,2),0),0)</f>
        <v>0</v>
      </c>
      <c r="F353" s="18"/>
      <c r="G353" s="20"/>
      <c r="H353" s="63"/>
      <c r="I353" s="63"/>
      <c r="J353" s="63"/>
    </row>
    <row r="354" spans="1:10" ht="15.75" customHeight="1" x14ac:dyDescent="0.2">
      <c r="A354" s="20"/>
      <c r="B354" s="20"/>
      <c r="C354" s="17">
        <f>+IF(H354=0,IF('Expense Categories'!$G$4="Y",IF(G354="Y",ROUND(F354/'Expense Categories'!$I$1,2),F354),F354),0)</f>
        <v>0</v>
      </c>
      <c r="D354" s="17">
        <f>+IF('Expense Categories'!$G$4="Y",IF(G354="Y",ROUND(C354*'Expense Categories'!$G$1,2),0),0)</f>
        <v>0</v>
      </c>
      <c r="E354" s="17">
        <f>+IF('Expense Categories'!$G$4="Y",IF(G354="Y",ROUND(C354*'Expense Categories'!$G$2,2),0),0)</f>
        <v>0</v>
      </c>
      <c r="F354" s="18"/>
      <c r="G354" s="20"/>
      <c r="H354" s="63"/>
      <c r="I354" s="63"/>
      <c r="J354" s="63"/>
    </row>
    <row r="355" spans="1:10" ht="15.75" customHeight="1" x14ac:dyDescent="0.2">
      <c r="A355" s="20"/>
      <c r="B355" s="20"/>
      <c r="C355" s="17">
        <f>+IF(H355=0,IF('Expense Categories'!$G$4="Y",IF(G355="Y",ROUND(F355/'Expense Categories'!$I$1,2),F355),F355),0)</f>
        <v>0</v>
      </c>
      <c r="D355" s="17">
        <f>+IF('Expense Categories'!$G$4="Y",IF(G355="Y",ROUND(C355*'Expense Categories'!$G$1,2),0),0)</f>
        <v>0</v>
      </c>
      <c r="E355" s="17">
        <f>+IF('Expense Categories'!$G$4="Y",IF(G355="Y",ROUND(C355*'Expense Categories'!$G$2,2),0),0)</f>
        <v>0</v>
      </c>
      <c r="F355" s="18"/>
      <c r="G355" s="20"/>
      <c r="H355" s="63"/>
      <c r="I355" s="63"/>
      <c r="J355" s="63"/>
    </row>
    <row r="356" spans="1:10" ht="15.75" customHeight="1" x14ac:dyDescent="0.2">
      <c r="A356" s="20"/>
      <c r="B356" s="20"/>
      <c r="C356" s="17">
        <f>+IF(H356=0,IF('Expense Categories'!$G$4="Y",IF(G356="Y",ROUND(F356/'Expense Categories'!$I$1,2),F356),F356),0)</f>
        <v>0</v>
      </c>
      <c r="D356" s="17">
        <f>+IF('Expense Categories'!$G$4="Y",IF(G356="Y",ROUND(C356*'Expense Categories'!$G$1,2),0),0)</f>
        <v>0</v>
      </c>
      <c r="E356" s="17">
        <f>+IF('Expense Categories'!$G$4="Y",IF(G356="Y",ROUND(C356*'Expense Categories'!$G$2,2),0),0)</f>
        <v>0</v>
      </c>
      <c r="F356" s="18"/>
      <c r="G356" s="20"/>
      <c r="H356" s="63"/>
      <c r="I356" s="63"/>
      <c r="J356" s="63"/>
    </row>
    <row r="357" spans="1:10" ht="15.75" customHeight="1" x14ac:dyDescent="0.2">
      <c r="A357" s="20"/>
      <c r="B357" s="20"/>
      <c r="C357" s="17">
        <f>+IF(H357=0,IF('Expense Categories'!$G$4="Y",IF(G357="Y",ROUND(F357/'Expense Categories'!$I$1,2),F357),F357),0)</f>
        <v>0</v>
      </c>
      <c r="D357" s="17">
        <f>+IF('Expense Categories'!$G$4="Y",IF(G357="Y",ROUND(C357*'Expense Categories'!$G$1,2),0),0)</f>
        <v>0</v>
      </c>
      <c r="E357" s="17">
        <f>+IF('Expense Categories'!$G$4="Y",IF(G357="Y",ROUND(C357*'Expense Categories'!$G$2,2),0),0)</f>
        <v>0</v>
      </c>
      <c r="F357" s="18"/>
      <c r="G357" s="20"/>
      <c r="H357" s="63"/>
      <c r="I357" s="63"/>
      <c r="J357" s="63"/>
    </row>
    <row r="358" spans="1:10" ht="15.75" customHeight="1" x14ac:dyDescent="0.2">
      <c r="A358" s="20"/>
      <c r="B358" s="20"/>
      <c r="C358" s="17">
        <f>+IF(H358=0,IF('Expense Categories'!$G$4="Y",IF(G358="Y",ROUND(F358/'Expense Categories'!$I$1,2),F358),F358),0)</f>
        <v>0</v>
      </c>
      <c r="D358" s="17">
        <f>+IF('Expense Categories'!$G$4="Y",IF(G358="Y",ROUND(C358*'Expense Categories'!$G$1,2),0),0)</f>
        <v>0</v>
      </c>
      <c r="E358" s="17">
        <f>+IF('Expense Categories'!$G$4="Y",IF(G358="Y",ROUND(C358*'Expense Categories'!$G$2,2),0),0)</f>
        <v>0</v>
      </c>
      <c r="F358" s="18"/>
      <c r="G358" s="20"/>
      <c r="H358" s="63"/>
      <c r="I358" s="63"/>
      <c r="J358" s="63"/>
    </row>
    <row r="359" spans="1:10" ht="15.75" customHeight="1" x14ac:dyDescent="0.2">
      <c r="A359" s="20"/>
      <c r="B359" s="20"/>
      <c r="C359" s="17">
        <f>+IF(H359=0,IF('Expense Categories'!$G$4="Y",IF(G359="Y",ROUND(F359/'Expense Categories'!$I$1,2),F359),F359),0)</f>
        <v>0</v>
      </c>
      <c r="D359" s="17">
        <f>+IF('Expense Categories'!$G$4="Y",IF(G359="Y",ROUND(C359*'Expense Categories'!$G$1,2),0),0)</f>
        <v>0</v>
      </c>
      <c r="E359" s="17">
        <f>+IF('Expense Categories'!$G$4="Y",IF(G359="Y",ROUND(C359*'Expense Categories'!$G$2,2),0),0)</f>
        <v>0</v>
      </c>
      <c r="F359" s="18"/>
      <c r="G359" s="20"/>
      <c r="H359" s="63"/>
      <c r="I359" s="63"/>
      <c r="J359" s="63"/>
    </row>
    <row r="360" spans="1:10" ht="15.75" customHeight="1" x14ac:dyDescent="0.2">
      <c r="A360" s="20"/>
      <c r="B360" s="20"/>
      <c r="C360" s="17">
        <f>+IF(H360=0,IF('Expense Categories'!$G$4="Y",IF(G360="Y",ROUND(F360/'Expense Categories'!$I$1,2),F360),F360),0)</f>
        <v>0</v>
      </c>
      <c r="D360" s="17">
        <f>+IF('Expense Categories'!$G$4="Y",IF(G360="Y",ROUND(C360*'Expense Categories'!$G$1,2),0),0)</f>
        <v>0</v>
      </c>
      <c r="E360" s="17">
        <f>+IF('Expense Categories'!$G$4="Y",IF(G360="Y",ROUND(C360*'Expense Categories'!$G$2,2),0),0)</f>
        <v>0</v>
      </c>
      <c r="F360" s="18"/>
      <c r="G360" s="20"/>
      <c r="H360" s="63"/>
      <c r="I360" s="63"/>
      <c r="J360" s="63"/>
    </row>
    <row r="361" spans="1:10" ht="15.75" customHeight="1" x14ac:dyDescent="0.2">
      <c r="A361" s="20"/>
      <c r="B361" s="20"/>
      <c r="C361" s="17">
        <f>+IF(H361=0,IF('Expense Categories'!$G$4="Y",IF(G361="Y",ROUND(F361/'Expense Categories'!$I$1,2),F361),F361),0)</f>
        <v>0</v>
      </c>
      <c r="D361" s="17">
        <f>+IF('Expense Categories'!$G$4="Y",IF(G361="Y",ROUND(C361*'Expense Categories'!$G$1,2),0),0)</f>
        <v>0</v>
      </c>
      <c r="E361" s="17">
        <f>+IF('Expense Categories'!$G$4="Y",IF(G361="Y",ROUND(C361*'Expense Categories'!$G$2,2),0),0)</f>
        <v>0</v>
      </c>
      <c r="F361" s="18"/>
      <c r="G361" s="20"/>
      <c r="H361" s="63"/>
      <c r="I361" s="63"/>
      <c r="J361" s="63"/>
    </row>
    <row r="362" spans="1:10" ht="15.75" customHeight="1" x14ac:dyDescent="0.2">
      <c r="A362" s="20"/>
      <c r="B362" s="20"/>
      <c r="C362" s="17">
        <f>+IF(H362=0,IF('Expense Categories'!$G$4="Y",IF(G362="Y",ROUND(F362/'Expense Categories'!$I$1,2),F362),F362),0)</f>
        <v>0</v>
      </c>
      <c r="D362" s="17">
        <f>+IF('Expense Categories'!$G$4="Y",IF(G362="Y",ROUND(C362*'Expense Categories'!$G$1,2),0),0)</f>
        <v>0</v>
      </c>
      <c r="E362" s="17">
        <f>+IF('Expense Categories'!$G$4="Y",IF(G362="Y",ROUND(C362*'Expense Categories'!$G$2,2),0),0)</f>
        <v>0</v>
      </c>
      <c r="F362" s="18"/>
      <c r="G362" s="20"/>
      <c r="H362" s="63"/>
      <c r="I362" s="63"/>
      <c r="J362" s="63"/>
    </row>
    <row r="363" spans="1:10" ht="15.75" customHeight="1" x14ac:dyDescent="0.2">
      <c r="A363" s="20"/>
      <c r="B363" s="20"/>
      <c r="C363" s="17">
        <f>+IF(H363=0,IF('Expense Categories'!$G$4="Y",IF(G363="Y",ROUND(F363/'Expense Categories'!$I$1,2),F363),F363),0)</f>
        <v>0</v>
      </c>
      <c r="D363" s="17">
        <f>+IF('Expense Categories'!$G$4="Y",IF(G363="Y",ROUND(C363*'Expense Categories'!$G$1,2),0),0)</f>
        <v>0</v>
      </c>
      <c r="E363" s="17">
        <f>+IF('Expense Categories'!$G$4="Y",IF(G363="Y",ROUND(C363*'Expense Categories'!$G$2,2),0),0)</f>
        <v>0</v>
      </c>
      <c r="F363" s="18"/>
      <c r="G363" s="20"/>
      <c r="H363" s="63"/>
      <c r="I363" s="63"/>
      <c r="J363" s="63"/>
    </row>
    <row r="364" spans="1:10" ht="15.75" customHeight="1" x14ac:dyDescent="0.2">
      <c r="A364" s="20"/>
      <c r="B364" s="20"/>
      <c r="C364" s="17">
        <f>+IF(H364=0,IF('Expense Categories'!$G$4="Y",IF(G364="Y",ROUND(F364/'Expense Categories'!$I$1,2),F364),F364),0)</f>
        <v>0</v>
      </c>
      <c r="D364" s="17">
        <f>+IF('Expense Categories'!$G$4="Y",IF(G364="Y",ROUND(C364*'Expense Categories'!$G$1,2),0),0)</f>
        <v>0</v>
      </c>
      <c r="E364" s="17">
        <f>+IF('Expense Categories'!$G$4="Y",IF(G364="Y",ROUND(C364*'Expense Categories'!$G$2,2),0),0)</f>
        <v>0</v>
      </c>
      <c r="F364" s="18"/>
      <c r="G364" s="20"/>
      <c r="H364" s="63"/>
      <c r="I364" s="63"/>
      <c r="J364" s="63"/>
    </row>
    <row r="365" spans="1:10" ht="15.75" customHeight="1" x14ac:dyDescent="0.2">
      <c r="A365" s="20"/>
      <c r="B365" s="20"/>
      <c r="C365" s="17">
        <f>+IF(H365=0,IF('Expense Categories'!$G$4="Y",IF(G365="Y",ROUND(F365/'Expense Categories'!$I$1,2),F365),F365),0)</f>
        <v>0</v>
      </c>
      <c r="D365" s="17">
        <f>+IF('Expense Categories'!$G$4="Y",IF(G365="Y",ROUND(C365*'Expense Categories'!$G$1,2),0),0)</f>
        <v>0</v>
      </c>
      <c r="E365" s="17">
        <f>+IF('Expense Categories'!$G$4="Y",IF(G365="Y",ROUND(C365*'Expense Categories'!$G$2,2),0),0)</f>
        <v>0</v>
      </c>
      <c r="F365" s="18"/>
      <c r="G365" s="20"/>
      <c r="H365" s="63"/>
      <c r="I365" s="63"/>
      <c r="J365" s="63"/>
    </row>
    <row r="366" spans="1:10" ht="15.75" customHeight="1" x14ac:dyDescent="0.2">
      <c r="A366" s="20"/>
      <c r="B366" s="20"/>
      <c r="C366" s="17">
        <f>+IF(H366=0,IF('Expense Categories'!$G$4="Y",IF(G366="Y",ROUND(F366/'Expense Categories'!$I$1,2),F366),F366),0)</f>
        <v>0</v>
      </c>
      <c r="D366" s="17">
        <f>+IF('Expense Categories'!$G$4="Y",IF(G366="Y",ROUND(C366*'Expense Categories'!$G$1,2),0),0)</f>
        <v>0</v>
      </c>
      <c r="E366" s="17">
        <f>+IF('Expense Categories'!$G$4="Y",IF(G366="Y",ROUND(C366*'Expense Categories'!$G$2,2),0),0)</f>
        <v>0</v>
      </c>
      <c r="F366" s="18"/>
      <c r="G366" s="20"/>
      <c r="H366" s="63"/>
      <c r="I366" s="63"/>
      <c r="J366" s="63"/>
    </row>
    <row r="367" spans="1:10" ht="15.75" customHeight="1" x14ac:dyDescent="0.2">
      <c r="A367" s="20"/>
      <c r="B367" s="20"/>
      <c r="C367" s="17">
        <f>+IF(H367=0,IF('Expense Categories'!$G$4="Y",IF(G367="Y",ROUND(F367/'Expense Categories'!$I$1,2),F367),F367),0)</f>
        <v>0</v>
      </c>
      <c r="D367" s="17">
        <f>+IF('Expense Categories'!$G$4="Y",IF(G367="Y",ROUND(C367*'Expense Categories'!$G$1,2),0),0)</f>
        <v>0</v>
      </c>
      <c r="E367" s="17">
        <f>+IF('Expense Categories'!$G$4="Y",IF(G367="Y",ROUND(C367*'Expense Categories'!$G$2,2),0),0)</f>
        <v>0</v>
      </c>
      <c r="F367" s="18"/>
      <c r="G367" s="20"/>
      <c r="H367" s="63"/>
      <c r="I367" s="63"/>
      <c r="J367" s="63"/>
    </row>
    <row r="368" spans="1:10" ht="15.75" customHeight="1" x14ac:dyDescent="0.2">
      <c r="A368" s="20"/>
      <c r="B368" s="20"/>
      <c r="C368" s="17">
        <f>+IF(H368=0,IF('Expense Categories'!$G$4="Y",IF(G368="Y",ROUND(F368/'Expense Categories'!$I$1,2),F368),F368),0)</f>
        <v>0</v>
      </c>
      <c r="D368" s="17">
        <f>+IF('Expense Categories'!$G$4="Y",IF(G368="Y",ROUND(C368*'Expense Categories'!$G$1,2),0),0)</f>
        <v>0</v>
      </c>
      <c r="E368" s="17">
        <f>+IF('Expense Categories'!$G$4="Y",IF(G368="Y",ROUND(C368*'Expense Categories'!$G$2,2),0),0)</f>
        <v>0</v>
      </c>
      <c r="F368" s="18"/>
      <c r="G368" s="20"/>
      <c r="H368" s="63"/>
      <c r="I368" s="63"/>
      <c r="J368" s="63"/>
    </row>
    <row r="369" spans="1:10" ht="15.75" customHeight="1" x14ac:dyDescent="0.2">
      <c r="A369" s="20"/>
      <c r="B369" s="20"/>
      <c r="C369" s="17">
        <f>+IF(H369=0,IF('Expense Categories'!$G$4="Y",IF(G369="Y",ROUND(F369/'Expense Categories'!$I$1,2),F369),F369),0)</f>
        <v>0</v>
      </c>
      <c r="D369" s="17">
        <f>+IF('Expense Categories'!$G$4="Y",IF(G369="Y",ROUND(C369*'Expense Categories'!$G$1,2),0),0)</f>
        <v>0</v>
      </c>
      <c r="E369" s="17">
        <f>+IF('Expense Categories'!$G$4="Y",IF(G369="Y",ROUND(C369*'Expense Categories'!$G$2,2),0),0)</f>
        <v>0</v>
      </c>
      <c r="F369" s="18"/>
      <c r="G369" s="20"/>
      <c r="H369" s="63"/>
      <c r="I369" s="63"/>
      <c r="J369" s="63"/>
    </row>
    <row r="370" spans="1:10" ht="15.75" customHeight="1" x14ac:dyDescent="0.2">
      <c r="A370" s="20"/>
      <c r="B370" s="20"/>
      <c r="C370" s="17">
        <f>+IF(H370=0,IF('Expense Categories'!$G$4="Y",IF(G370="Y",ROUND(F370/'Expense Categories'!$I$1,2),F370),F370),0)</f>
        <v>0</v>
      </c>
      <c r="D370" s="17">
        <f>+IF('Expense Categories'!$G$4="Y",IF(G370="Y",ROUND(C370*'Expense Categories'!$G$1,2),0),0)</f>
        <v>0</v>
      </c>
      <c r="E370" s="17">
        <f>+IF('Expense Categories'!$G$4="Y",IF(G370="Y",ROUND(C370*'Expense Categories'!$G$2,2),0),0)</f>
        <v>0</v>
      </c>
      <c r="F370" s="18"/>
      <c r="G370" s="20"/>
      <c r="H370" s="63"/>
      <c r="I370" s="63"/>
      <c r="J370" s="63"/>
    </row>
    <row r="371" spans="1:10" ht="15.75" customHeight="1" x14ac:dyDescent="0.2">
      <c r="A371" s="20"/>
      <c r="B371" s="20"/>
      <c r="C371" s="17">
        <f>+IF(H371=0,IF('Expense Categories'!$G$4="Y",IF(G371="Y",ROUND(F371/'Expense Categories'!$I$1,2),F371),F371),0)</f>
        <v>0</v>
      </c>
      <c r="D371" s="17">
        <f>+IF('Expense Categories'!$G$4="Y",IF(G371="Y",ROUND(C371*'Expense Categories'!$G$1,2),0),0)</f>
        <v>0</v>
      </c>
      <c r="E371" s="17">
        <f>+IF('Expense Categories'!$G$4="Y",IF(G371="Y",ROUND(C371*'Expense Categories'!$G$2,2),0),0)</f>
        <v>0</v>
      </c>
      <c r="F371" s="18"/>
      <c r="G371" s="20"/>
      <c r="H371" s="63"/>
      <c r="I371" s="63"/>
      <c r="J371" s="63"/>
    </row>
    <row r="372" spans="1:10" ht="15.75" customHeight="1" x14ac:dyDescent="0.2">
      <c r="A372" s="20"/>
      <c r="B372" s="20"/>
      <c r="C372" s="17">
        <f>+IF(H372=0,IF('Expense Categories'!$G$4="Y",IF(G372="Y",ROUND(F372/'Expense Categories'!$I$1,2),F372),F372),0)</f>
        <v>0</v>
      </c>
      <c r="D372" s="17">
        <f>+IF('Expense Categories'!$G$4="Y",IF(G372="Y",ROUND(C372*'Expense Categories'!$G$1,2),0),0)</f>
        <v>0</v>
      </c>
      <c r="E372" s="17">
        <f>+IF('Expense Categories'!$G$4="Y",IF(G372="Y",ROUND(C372*'Expense Categories'!$G$2,2),0),0)</f>
        <v>0</v>
      </c>
      <c r="F372" s="18"/>
      <c r="G372" s="20"/>
      <c r="H372" s="63"/>
      <c r="I372" s="63"/>
      <c r="J372" s="63"/>
    </row>
    <row r="373" spans="1:10" ht="15.75" customHeight="1" x14ac:dyDescent="0.2">
      <c r="A373" s="20"/>
      <c r="B373" s="20"/>
      <c r="C373" s="17">
        <f>+IF(H373=0,IF('Expense Categories'!$G$4="Y",IF(G373="Y",ROUND(F373/'Expense Categories'!$I$1,2),F373),F373),0)</f>
        <v>0</v>
      </c>
      <c r="D373" s="17">
        <f>+IF('Expense Categories'!$G$4="Y",IF(G373="Y",ROUND(C373*'Expense Categories'!$G$1,2),0),0)</f>
        <v>0</v>
      </c>
      <c r="E373" s="17">
        <f>+IF('Expense Categories'!$G$4="Y",IF(G373="Y",ROUND(C373*'Expense Categories'!$G$2,2),0),0)</f>
        <v>0</v>
      </c>
      <c r="F373" s="18"/>
      <c r="G373" s="20"/>
      <c r="H373" s="63"/>
      <c r="I373" s="63"/>
      <c r="J373" s="63"/>
    </row>
    <row r="374" spans="1:10" ht="15.75" customHeight="1" x14ac:dyDescent="0.2">
      <c r="A374" s="20"/>
      <c r="B374" s="20"/>
      <c r="C374" s="17">
        <f>+IF(H374=0,IF('Expense Categories'!$G$4="Y",IF(G374="Y",ROUND(F374/'Expense Categories'!$I$1,2),F374),F374),0)</f>
        <v>0</v>
      </c>
      <c r="D374" s="17">
        <f>+IF('Expense Categories'!$G$4="Y",IF(G374="Y",ROUND(C374*'Expense Categories'!$G$1,2),0),0)</f>
        <v>0</v>
      </c>
      <c r="E374" s="17">
        <f>+IF('Expense Categories'!$G$4="Y",IF(G374="Y",ROUND(C374*'Expense Categories'!$G$2,2),0),0)</f>
        <v>0</v>
      </c>
      <c r="F374" s="18"/>
      <c r="G374" s="20"/>
      <c r="H374" s="63"/>
      <c r="I374" s="63"/>
      <c r="J374" s="63"/>
    </row>
    <row r="375" spans="1:10" ht="15.75" customHeight="1" x14ac:dyDescent="0.2">
      <c r="A375" s="20"/>
      <c r="B375" s="20"/>
      <c r="C375" s="17">
        <f>+IF(H375=0,IF('Expense Categories'!$G$4="Y",IF(G375="Y",ROUND(F375/'Expense Categories'!$I$1,2),F375),F375),0)</f>
        <v>0</v>
      </c>
      <c r="D375" s="17">
        <f>+IF('Expense Categories'!$G$4="Y",IF(G375="Y",ROUND(C375*'Expense Categories'!$G$1,2),0),0)</f>
        <v>0</v>
      </c>
      <c r="E375" s="17">
        <f>+IF('Expense Categories'!$G$4="Y",IF(G375="Y",ROUND(C375*'Expense Categories'!$G$2,2),0),0)</f>
        <v>0</v>
      </c>
      <c r="F375" s="18"/>
      <c r="G375" s="20"/>
      <c r="H375" s="63"/>
      <c r="I375" s="63"/>
      <c r="J375" s="63"/>
    </row>
    <row r="376" spans="1:10" ht="15.75" customHeight="1" x14ac:dyDescent="0.2">
      <c r="A376" s="20"/>
      <c r="B376" s="20"/>
      <c r="C376" s="17">
        <f>+IF(H376=0,IF('Expense Categories'!$G$4="Y",IF(G376="Y",ROUND(F376/'Expense Categories'!$I$1,2),F376),F376),0)</f>
        <v>0</v>
      </c>
      <c r="D376" s="17">
        <f>+IF('Expense Categories'!$G$4="Y",IF(G376="Y",ROUND(C376*'Expense Categories'!$G$1,2),0),0)</f>
        <v>0</v>
      </c>
      <c r="E376" s="17">
        <f>+IF('Expense Categories'!$G$4="Y",IF(G376="Y",ROUND(C376*'Expense Categories'!$G$2,2),0),0)</f>
        <v>0</v>
      </c>
      <c r="F376" s="18"/>
      <c r="G376" s="20"/>
      <c r="H376" s="63"/>
      <c r="I376" s="63"/>
      <c r="J376" s="63"/>
    </row>
    <row r="377" spans="1:10" ht="15.75" customHeight="1" x14ac:dyDescent="0.2">
      <c r="A377" s="20"/>
      <c r="B377" s="20"/>
      <c r="C377" s="17">
        <f>+IF(H377=0,IF('Expense Categories'!$G$4="Y",IF(G377="Y",ROUND(F377/'Expense Categories'!$I$1,2),F377),F377),0)</f>
        <v>0</v>
      </c>
      <c r="D377" s="17">
        <f>+IF('Expense Categories'!$G$4="Y",IF(G377="Y",ROUND(C377*'Expense Categories'!$G$1,2),0),0)</f>
        <v>0</v>
      </c>
      <c r="E377" s="17">
        <f>+IF('Expense Categories'!$G$4="Y",IF(G377="Y",ROUND(C377*'Expense Categories'!$G$2,2),0),0)</f>
        <v>0</v>
      </c>
      <c r="F377" s="18"/>
      <c r="G377" s="20"/>
      <c r="H377" s="63"/>
      <c r="I377" s="63"/>
      <c r="J377" s="63"/>
    </row>
    <row r="378" spans="1:10" ht="15.75" customHeight="1" x14ac:dyDescent="0.2">
      <c r="A378" s="20"/>
      <c r="B378" s="20"/>
      <c r="C378" s="17">
        <f>+IF(H378=0,IF('Expense Categories'!$G$4="Y",IF(G378="Y",ROUND(F378/'Expense Categories'!$I$1,2),F378),F378),0)</f>
        <v>0</v>
      </c>
      <c r="D378" s="17">
        <f>+IF('Expense Categories'!$G$4="Y",IF(G378="Y",ROUND(C378*'Expense Categories'!$G$1,2),0),0)</f>
        <v>0</v>
      </c>
      <c r="E378" s="17">
        <f>+IF('Expense Categories'!$G$4="Y",IF(G378="Y",ROUND(C378*'Expense Categories'!$G$2,2),0),0)</f>
        <v>0</v>
      </c>
      <c r="F378" s="18"/>
      <c r="G378" s="20"/>
      <c r="H378" s="63"/>
      <c r="I378" s="63"/>
      <c r="J378" s="63"/>
    </row>
    <row r="379" spans="1:10" ht="15.75" customHeight="1" x14ac:dyDescent="0.2">
      <c r="A379" s="20"/>
      <c r="B379" s="20"/>
      <c r="C379" s="17">
        <f>+IF(H379=0,IF('Expense Categories'!$G$4="Y",IF(G379="Y",ROUND(F379/'Expense Categories'!$I$1,2),F379),F379),0)</f>
        <v>0</v>
      </c>
      <c r="D379" s="17">
        <f>+IF('Expense Categories'!$G$4="Y",IF(G379="Y",ROUND(C379*'Expense Categories'!$G$1,2),0),0)</f>
        <v>0</v>
      </c>
      <c r="E379" s="17">
        <f>+IF('Expense Categories'!$G$4="Y",IF(G379="Y",ROUND(C379*'Expense Categories'!$G$2,2),0),0)</f>
        <v>0</v>
      </c>
      <c r="F379" s="18"/>
      <c r="G379" s="20"/>
      <c r="H379" s="63"/>
      <c r="I379" s="63"/>
      <c r="J379" s="63"/>
    </row>
    <row r="380" spans="1:10" ht="15.75" customHeight="1" x14ac:dyDescent="0.2">
      <c r="A380" s="20"/>
      <c r="B380" s="20"/>
      <c r="C380" s="17">
        <f>+IF(H380=0,IF('Expense Categories'!$G$4="Y",IF(G380="Y",ROUND(F380/'Expense Categories'!$I$1,2),F380),F380),0)</f>
        <v>0</v>
      </c>
      <c r="D380" s="17">
        <f>+IF('Expense Categories'!$G$4="Y",IF(G380="Y",ROUND(C380*'Expense Categories'!$G$1,2),0),0)</f>
        <v>0</v>
      </c>
      <c r="E380" s="17">
        <f>+IF('Expense Categories'!$G$4="Y",IF(G380="Y",ROUND(C380*'Expense Categories'!$G$2,2),0),0)</f>
        <v>0</v>
      </c>
      <c r="F380" s="18"/>
      <c r="G380" s="20"/>
      <c r="H380" s="63"/>
      <c r="I380" s="63"/>
      <c r="J380" s="63"/>
    </row>
    <row r="381" spans="1:10" ht="15.75" customHeight="1" x14ac:dyDescent="0.2">
      <c r="A381" s="20"/>
      <c r="B381" s="20"/>
      <c r="C381" s="17">
        <f>+IF(H381=0,IF('Expense Categories'!$G$4="Y",IF(G381="Y",ROUND(F381/'Expense Categories'!$I$1,2),F381),F381),0)</f>
        <v>0</v>
      </c>
      <c r="D381" s="17">
        <f>+IF('Expense Categories'!$G$4="Y",IF(G381="Y",ROUND(C381*'Expense Categories'!$G$1,2),0),0)</f>
        <v>0</v>
      </c>
      <c r="E381" s="17">
        <f>+IF('Expense Categories'!$G$4="Y",IF(G381="Y",ROUND(C381*'Expense Categories'!$G$2,2),0),0)</f>
        <v>0</v>
      </c>
      <c r="F381" s="18"/>
      <c r="G381" s="20"/>
      <c r="H381" s="63"/>
      <c r="I381" s="63"/>
      <c r="J381" s="63"/>
    </row>
    <row r="382" spans="1:10" ht="15.75" customHeight="1" x14ac:dyDescent="0.2">
      <c r="A382" s="20"/>
      <c r="B382" s="20"/>
      <c r="C382" s="17">
        <f>+IF(H382=0,IF('Expense Categories'!$G$4="Y",IF(G382="Y",ROUND(F382/'Expense Categories'!$I$1,2),F382),F382),0)</f>
        <v>0</v>
      </c>
      <c r="D382" s="17">
        <f>+IF('Expense Categories'!$G$4="Y",IF(G382="Y",ROUND(C382*'Expense Categories'!$G$1,2),0),0)</f>
        <v>0</v>
      </c>
      <c r="E382" s="17">
        <f>+IF('Expense Categories'!$G$4="Y",IF(G382="Y",ROUND(C382*'Expense Categories'!$G$2,2),0),0)</f>
        <v>0</v>
      </c>
      <c r="F382" s="18"/>
      <c r="G382" s="20"/>
      <c r="H382" s="63"/>
      <c r="I382" s="63"/>
      <c r="J382" s="63"/>
    </row>
    <row r="383" spans="1:10" ht="15.75" customHeight="1" x14ac:dyDescent="0.2">
      <c r="A383" s="20"/>
      <c r="B383" s="20"/>
      <c r="C383" s="17">
        <f>+IF(H383=0,IF('Expense Categories'!$G$4="Y",IF(G383="Y",ROUND(F383/'Expense Categories'!$I$1,2),F383),F383),0)</f>
        <v>0</v>
      </c>
      <c r="D383" s="17">
        <f>+IF('Expense Categories'!$G$4="Y",IF(G383="Y",ROUND(C383*'Expense Categories'!$G$1,2),0),0)</f>
        <v>0</v>
      </c>
      <c r="E383" s="17">
        <f>+IF('Expense Categories'!$G$4="Y",IF(G383="Y",ROUND(C383*'Expense Categories'!$G$2,2),0),0)</f>
        <v>0</v>
      </c>
      <c r="F383" s="18"/>
      <c r="G383" s="20"/>
      <c r="H383" s="63"/>
      <c r="I383" s="63"/>
      <c r="J383" s="63"/>
    </row>
    <row r="384" spans="1:10" ht="15.75" customHeight="1" x14ac:dyDescent="0.2">
      <c r="A384" s="20"/>
      <c r="B384" s="20"/>
      <c r="C384" s="17">
        <f>+IF(H384=0,IF('Expense Categories'!$G$4="Y",IF(G384="Y",ROUND(F384/'Expense Categories'!$I$1,2),F384),F384),0)</f>
        <v>0</v>
      </c>
      <c r="D384" s="17">
        <f>+IF('Expense Categories'!$G$4="Y",IF(G384="Y",ROUND(C384*'Expense Categories'!$G$1,2),0),0)</f>
        <v>0</v>
      </c>
      <c r="E384" s="17">
        <f>+IF('Expense Categories'!$G$4="Y",IF(G384="Y",ROUND(C384*'Expense Categories'!$G$2,2),0),0)</f>
        <v>0</v>
      </c>
      <c r="F384" s="18"/>
      <c r="G384" s="20"/>
      <c r="H384" s="63"/>
      <c r="I384" s="63"/>
      <c r="J384" s="63"/>
    </row>
    <row r="385" spans="1:10" ht="15.75" customHeight="1" x14ac:dyDescent="0.2">
      <c r="A385" s="20"/>
      <c r="B385" s="20"/>
      <c r="C385" s="17">
        <f>+IF(H385=0,IF('Expense Categories'!$G$4="Y",IF(G385="Y",ROUND(F385/'Expense Categories'!$I$1,2),F385),F385),0)</f>
        <v>0</v>
      </c>
      <c r="D385" s="17">
        <f>+IF('Expense Categories'!$G$4="Y",IF(G385="Y",ROUND(C385*'Expense Categories'!$G$1,2),0),0)</f>
        <v>0</v>
      </c>
      <c r="E385" s="17">
        <f>+IF('Expense Categories'!$G$4="Y",IF(G385="Y",ROUND(C385*'Expense Categories'!$G$2,2),0),0)</f>
        <v>0</v>
      </c>
      <c r="F385" s="18"/>
      <c r="G385" s="20"/>
      <c r="H385" s="63"/>
      <c r="I385" s="63"/>
      <c r="J385" s="63"/>
    </row>
    <row r="386" spans="1:10" ht="15.75" customHeight="1" x14ac:dyDescent="0.2">
      <c r="A386" s="20"/>
      <c r="B386" s="20"/>
      <c r="C386" s="17">
        <f>+IF(H386=0,IF('Expense Categories'!$G$4="Y",IF(G386="Y",ROUND(F386/'Expense Categories'!$I$1,2),F386),F386),0)</f>
        <v>0</v>
      </c>
      <c r="D386" s="17">
        <f>+IF('Expense Categories'!$G$4="Y",IF(G386="Y",ROUND(C386*'Expense Categories'!$G$1,2),0),0)</f>
        <v>0</v>
      </c>
      <c r="E386" s="17">
        <f>+IF('Expense Categories'!$G$4="Y",IF(G386="Y",ROUND(C386*'Expense Categories'!$G$2,2),0),0)</f>
        <v>0</v>
      </c>
      <c r="F386" s="18"/>
      <c r="G386" s="20"/>
      <c r="H386" s="63"/>
      <c r="I386" s="63"/>
      <c r="J386" s="63"/>
    </row>
    <row r="387" spans="1:10" ht="15.75" customHeight="1" x14ac:dyDescent="0.2">
      <c r="A387" s="20"/>
      <c r="B387" s="20"/>
      <c r="C387" s="17">
        <f>+IF(H387=0,IF('Expense Categories'!$G$4="Y",IF(G387="Y",ROUND(F387/'Expense Categories'!$I$1,2),F387),F387),0)</f>
        <v>0</v>
      </c>
      <c r="D387" s="17">
        <f>+IF('Expense Categories'!$G$4="Y",IF(G387="Y",ROUND(C387*'Expense Categories'!$G$1,2),0),0)</f>
        <v>0</v>
      </c>
      <c r="E387" s="17">
        <f>+IF('Expense Categories'!$G$4="Y",IF(G387="Y",ROUND(C387*'Expense Categories'!$G$2,2),0),0)</f>
        <v>0</v>
      </c>
      <c r="F387" s="18"/>
      <c r="G387" s="20"/>
      <c r="H387" s="63"/>
      <c r="I387" s="63"/>
      <c r="J387" s="63"/>
    </row>
    <row r="388" spans="1:10" ht="15.75" customHeight="1" x14ac:dyDescent="0.2">
      <c r="A388" s="20"/>
      <c r="B388" s="20"/>
      <c r="C388" s="17">
        <f>+IF(H388=0,IF('Expense Categories'!$G$4="Y",IF(G388="Y",ROUND(F388/'Expense Categories'!$I$1,2),F388),F388),0)</f>
        <v>0</v>
      </c>
      <c r="D388" s="17">
        <f>+IF('Expense Categories'!$G$4="Y",IF(G388="Y",ROUND(C388*'Expense Categories'!$G$1,2),0),0)</f>
        <v>0</v>
      </c>
      <c r="E388" s="17">
        <f>+IF('Expense Categories'!$G$4="Y",IF(G388="Y",ROUND(C388*'Expense Categories'!$G$2,2),0),0)</f>
        <v>0</v>
      </c>
      <c r="F388" s="18"/>
      <c r="G388" s="20"/>
      <c r="H388" s="63"/>
      <c r="I388" s="63"/>
      <c r="J388" s="63"/>
    </row>
    <row r="389" spans="1:10" ht="15.75" customHeight="1" x14ac:dyDescent="0.2">
      <c r="A389" s="20"/>
      <c r="B389" s="20"/>
      <c r="C389" s="17">
        <f>+IF(H389=0,IF('Expense Categories'!$G$4="Y",IF(G389="Y",ROUND(F389/'Expense Categories'!$I$1,2),F389),F389),0)</f>
        <v>0</v>
      </c>
      <c r="D389" s="17">
        <f>+IF('Expense Categories'!$G$4="Y",IF(G389="Y",ROUND(C389*'Expense Categories'!$G$1,2),0),0)</f>
        <v>0</v>
      </c>
      <c r="E389" s="17">
        <f>+IF('Expense Categories'!$G$4="Y",IF(G389="Y",ROUND(C389*'Expense Categories'!$G$2,2),0),0)</f>
        <v>0</v>
      </c>
      <c r="F389" s="18"/>
      <c r="G389" s="20"/>
      <c r="H389" s="63"/>
      <c r="I389" s="63"/>
      <c r="J389" s="63"/>
    </row>
    <row r="390" spans="1:10" ht="15.75" customHeight="1" x14ac:dyDescent="0.2">
      <c r="A390" s="20"/>
      <c r="B390" s="20"/>
      <c r="C390" s="17">
        <f>+IF(H390=0,IF('Expense Categories'!$G$4="Y",IF(G390="Y",ROUND(F390/'Expense Categories'!$I$1,2),F390),F390),0)</f>
        <v>0</v>
      </c>
      <c r="D390" s="17">
        <f>+IF('Expense Categories'!$G$4="Y",IF(G390="Y",ROUND(C390*'Expense Categories'!$G$1,2),0),0)</f>
        <v>0</v>
      </c>
      <c r="E390" s="17">
        <f>+IF('Expense Categories'!$G$4="Y",IF(G390="Y",ROUND(C390*'Expense Categories'!$G$2,2),0),0)</f>
        <v>0</v>
      </c>
      <c r="F390" s="18"/>
      <c r="G390" s="20"/>
      <c r="H390" s="63"/>
      <c r="I390" s="63"/>
      <c r="J390" s="63"/>
    </row>
    <row r="391" spans="1:10" ht="15.75" customHeight="1" x14ac:dyDescent="0.2">
      <c r="A391" s="20"/>
      <c r="B391" s="20"/>
      <c r="C391" s="17">
        <f>+IF(H391=0,IF('Expense Categories'!$G$4="Y",IF(G391="Y",ROUND(F391/'Expense Categories'!$I$1,2),F391),F391),0)</f>
        <v>0</v>
      </c>
      <c r="D391" s="17">
        <f>+IF('Expense Categories'!$G$4="Y",IF(G391="Y",ROUND(C391*'Expense Categories'!$G$1,2),0),0)</f>
        <v>0</v>
      </c>
      <c r="E391" s="17">
        <f>+IF('Expense Categories'!$G$4="Y",IF(G391="Y",ROUND(C391*'Expense Categories'!$G$2,2),0),0)</f>
        <v>0</v>
      </c>
      <c r="F391" s="18"/>
      <c r="G391" s="20"/>
      <c r="H391" s="63"/>
      <c r="I391" s="63"/>
      <c r="J391" s="63"/>
    </row>
    <row r="392" spans="1:10" ht="15.75" customHeight="1" x14ac:dyDescent="0.2">
      <c r="A392" s="20"/>
      <c r="B392" s="20"/>
      <c r="C392" s="17">
        <f>+IF(H392=0,IF('Expense Categories'!$G$4="Y",IF(G392="Y",ROUND(F392/'Expense Categories'!$I$1,2),F392),F392),0)</f>
        <v>0</v>
      </c>
      <c r="D392" s="17">
        <f>+IF('Expense Categories'!$G$4="Y",IF(G392="Y",ROUND(C392*'Expense Categories'!$G$1,2),0),0)</f>
        <v>0</v>
      </c>
      <c r="E392" s="17">
        <f>+IF('Expense Categories'!$G$4="Y",IF(G392="Y",ROUND(C392*'Expense Categories'!$G$2,2),0),0)</f>
        <v>0</v>
      </c>
      <c r="F392" s="18"/>
      <c r="G392" s="20"/>
      <c r="H392" s="63"/>
      <c r="I392" s="63"/>
      <c r="J392" s="63"/>
    </row>
    <row r="393" spans="1:10" ht="15.75" customHeight="1" x14ac:dyDescent="0.2">
      <c r="A393" s="20"/>
      <c r="B393" s="20"/>
      <c r="C393" s="17">
        <f>+IF(H393=0,IF('Expense Categories'!$G$4="Y",IF(G393="Y",ROUND(F393/'Expense Categories'!$I$1,2),F393),F393),0)</f>
        <v>0</v>
      </c>
      <c r="D393" s="17">
        <f>+IF('Expense Categories'!$G$4="Y",IF(G393="Y",ROUND(C393*'Expense Categories'!$G$1,2),0),0)</f>
        <v>0</v>
      </c>
      <c r="E393" s="17">
        <f>+IF('Expense Categories'!$G$4="Y",IF(G393="Y",ROUND(C393*'Expense Categories'!$G$2,2),0),0)</f>
        <v>0</v>
      </c>
      <c r="F393" s="18"/>
      <c r="G393" s="20"/>
      <c r="H393" s="63"/>
      <c r="I393" s="63"/>
      <c r="J393" s="63"/>
    </row>
    <row r="394" spans="1:10" ht="15.75" customHeight="1" x14ac:dyDescent="0.2">
      <c r="A394" s="20"/>
      <c r="B394" s="20"/>
      <c r="C394" s="17">
        <f>+IF(H394=0,IF('Expense Categories'!$G$4="Y",IF(G394="Y",ROUND(F394/'Expense Categories'!$I$1,2),F394),F394),0)</f>
        <v>0</v>
      </c>
      <c r="D394" s="17">
        <f>+IF('Expense Categories'!$G$4="Y",IF(G394="Y",ROUND(C394*'Expense Categories'!$G$1,2),0),0)</f>
        <v>0</v>
      </c>
      <c r="E394" s="17">
        <f>+IF('Expense Categories'!$G$4="Y",IF(G394="Y",ROUND(C394*'Expense Categories'!$G$2,2),0),0)</f>
        <v>0</v>
      </c>
      <c r="F394" s="18"/>
      <c r="G394" s="20"/>
      <c r="H394" s="63"/>
      <c r="I394" s="63"/>
      <c r="J394" s="63"/>
    </row>
    <row r="395" spans="1:10" ht="15.75" customHeight="1" x14ac:dyDescent="0.2">
      <c r="A395" s="20"/>
      <c r="B395" s="20"/>
      <c r="C395" s="17">
        <f>+IF(H395=0,IF('Expense Categories'!$G$4="Y",IF(G395="Y",ROUND(F395/'Expense Categories'!$I$1,2),F395),F395),0)</f>
        <v>0</v>
      </c>
      <c r="D395" s="17">
        <f>+IF('Expense Categories'!$G$4="Y",IF(G395="Y",ROUND(C395*'Expense Categories'!$G$1,2),0),0)</f>
        <v>0</v>
      </c>
      <c r="E395" s="17">
        <f>+IF('Expense Categories'!$G$4="Y",IF(G395="Y",ROUND(C395*'Expense Categories'!$G$2,2),0),0)</f>
        <v>0</v>
      </c>
      <c r="F395" s="18"/>
      <c r="G395" s="20"/>
      <c r="H395" s="63"/>
      <c r="I395" s="63"/>
      <c r="J395" s="63"/>
    </row>
    <row r="396" spans="1:10" ht="15.75" customHeight="1" x14ac:dyDescent="0.2">
      <c r="A396" s="20"/>
      <c r="B396" s="20"/>
      <c r="C396" s="17">
        <f>+IF(H396=0,IF('Expense Categories'!$G$4="Y",IF(G396="Y",ROUND(F396/'Expense Categories'!$I$1,2),F396),F396),0)</f>
        <v>0</v>
      </c>
      <c r="D396" s="17">
        <f>+IF('Expense Categories'!$G$4="Y",IF(G396="Y",ROUND(C396*'Expense Categories'!$G$1,2),0),0)</f>
        <v>0</v>
      </c>
      <c r="E396" s="17">
        <f>+IF('Expense Categories'!$G$4="Y",IF(G396="Y",ROUND(C396*'Expense Categories'!$G$2,2),0),0)</f>
        <v>0</v>
      </c>
      <c r="F396" s="18"/>
      <c r="G396" s="20"/>
      <c r="H396" s="63"/>
      <c r="I396" s="63"/>
      <c r="J396" s="63"/>
    </row>
    <row r="397" spans="1:10" ht="15.75" customHeight="1" x14ac:dyDescent="0.2">
      <c r="A397" s="20"/>
      <c r="B397" s="20"/>
      <c r="C397" s="17">
        <f>+IF(H397=0,IF('Expense Categories'!$G$4="Y",IF(G397="Y",ROUND(F397/'Expense Categories'!$I$1,2),F397),F397),0)</f>
        <v>0</v>
      </c>
      <c r="D397" s="17">
        <f>+IF('Expense Categories'!$G$4="Y",IF(G397="Y",ROUND(C397*'Expense Categories'!$G$1,2),0),0)</f>
        <v>0</v>
      </c>
      <c r="E397" s="17">
        <f>+IF('Expense Categories'!$G$4="Y",IF(G397="Y",ROUND(C397*'Expense Categories'!$G$2,2),0),0)</f>
        <v>0</v>
      </c>
      <c r="F397" s="18"/>
      <c r="G397" s="20"/>
      <c r="H397" s="63"/>
      <c r="I397" s="63"/>
      <c r="J397" s="63"/>
    </row>
    <row r="398" spans="1:10" ht="15.75" customHeight="1" x14ac:dyDescent="0.2">
      <c r="A398" s="20"/>
      <c r="B398" s="20"/>
      <c r="C398" s="17">
        <f>+IF(H398=0,IF('Expense Categories'!$G$4="Y",IF(G398="Y",ROUND(F398/'Expense Categories'!$I$1,2),F398),F398),0)</f>
        <v>0</v>
      </c>
      <c r="D398" s="17">
        <f>+IF('Expense Categories'!$G$4="Y",IF(G398="Y",ROUND(C398*'Expense Categories'!$G$1,2),0),0)</f>
        <v>0</v>
      </c>
      <c r="E398" s="17">
        <f>+IF('Expense Categories'!$G$4="Y",IF(G398="Y",ROUND(C398*'Expense Categories'!$G$2,2),0),0)</f>
        <v>0</v>
      </c>
      <c r="F398" s="18"/>
      <c r="G398" s="20"/>
      <c r="H398" s="63"/>
      <c r="I398" s="63"/>
      <c r="J398" s="63"/>
    </row>
    <row r="399" spans="1:10" ht="15.75" customHeight="1" x14ac:dyDescent="0.2">
      <c r="A399" s="20"/>
      <c r="B399" s="20"/>
      <c r="C399" s="17">
        <f>+IF(H399=0,IF('Expense Categories'!$G$4="Y",IF(G399="Y",ROUND(F399/'Expense Categories'!$I$1,2),F399),F399),0)</f>
        <v>0</v>
      </c>
      <c r="D399" s="17">
        <f>+IF('Expense Categories'!$G$4="Y",IF(G399="Y",ROUND(C399*'Expense Categories'!$G$1,2),0),0)</f>
        <v>0</v>
      </c>
      <c r="E399" s="17">
        <f>+IF('Expense Categories'!$G$4="Y",IF(G399="Y",ROUND(C399*'Expense Categories'!$G$2,2),0),0)</f>
        <v>0</v>
      </c>
      <c r="F399" s="18"/>
      <c r="G399" s="20"/>
      <c r="H399" s="63"/>
      <c r="I399" s="63"/>
      <c r="J399" s="63"/>
    </row>
    <row r="400" spans="1:10" ht="15.75" customHeight="1" x14ac:dyDescent="0.2">
      <c r="A400" s="20"/>
      <c r="B400" s="20"/>
      <c r="C400" s="17">
        <f>+IF(H400=0,IF('Expense Categories'!$G$4="Y",IF(G400="Y",ROUND(F400/'Expense Categories'!$I$1,2),F400),F400),0)</f>
        <v>0</v>
      </c>
      <c r="D400" s="17">
        <f>+IF('Expense Categories'!$G$4="Y",IF(G400="Y",ROUND(C400*'Expense Categories'!$G$1,2),0),0)</f>
        <v>0</v>
      </c>
      <c r="E400" s="17">
        <f>+IF('Expense Categories'!$G$4="Y",IF(G400="Y",ROUND(C400*'Expense Categories'!$G$2,2),0),0)</f>
        <v>0</v>
      </c>
      <c r="F400" s="18"/>
      <c r="G400" s="20"/>
      <c r="H400" s="63"/>
      <c r="I400" s="63"/>
      <c r="J400" s="63"/>
    </row>
    <row r="401" spans="1:10" ht="15.75" customHeight="1" x14ac:dyDescent="0.2">
      <c r="A401" s="20"/>
      <c r="B401" s="20"/>
      <c r="C401" s="17">
        <f>+IF(H401=0,IF('Expense Categories'!$G$4="Y",IF(G401="Y",ROUND(F401/'Expense Categories'!$I$1,2),F401),F401),0)</f>
        <v>0</v>
      </c>
      <c r="D401" s="17">
        <f>+IF('Expense Categories'!$G$4="Y",IF(G401="Y",ROUND(C401*'Expense Categories'!$G$1,2),0),0)</f>
        <v>0</v>
      </c>
      <c r="E401" s="17">
        <f>+IF('Expense Categories'!$G$4="Y",IF(G401="Y",ROUND(C401*'Expense Categories'!$G$2,2),0),0)</f>
        <v>0</v>
      </c>
      <c r="F401" s="18"/>
      <c r="G401" s="20"/>
      <c r="H401" s="63"/>
      <c r="I401" s="63"/>
      <c r="J401" s="63"/>
    </row>
    <row r="402" spans="1:10" ht="15.75" customHeight="1" x14ac:dyDescent="0.2">
      <c r="A402" s="20"/>
      <c r="B402" s="20"/>
      <c r="C402" s="17">
        <f>+IF(H402=0,IF('Expense Categories'!$G$4="Y",IF(G402="Y",ROUND(F402/'Expense Categories'!$I$1,2),F402),F402),0)</f>
        <v>0</v>
      </c>
      <c r="D402" s="17">
        <f>+IF('Expense Categories'!$G$4="Y",IF(G402="Y",ROUND(C402*'Expense Categories'!$G$1,2),0),0)</f>
        <v>0</v>
      </c>
      <c r="E402" s="17">
        <f>+IF('Expense Categories'!$G$4="Y",IF(G402="Y",ROUND(C402*'Expense Categories'!$G$2,2),0),0)</f>
        <v>0</v>
      </c>
      <c r="F402" s="18"/>
      <c r="G402" s="20"/>
      <c r="H402" s="63"/>
      <c r="I402" s="63"/>
      <c r="J402" s="63"/>
    </row>
    <row r="403" spans="1:10" ht="15.75" customHeight="1" x14ac:dyDescent="0.2">
      <c r="A403" s="20"/>
      <c r="B403" s="20"/>
      <c r="C403" s="17">
        <f>+IF(H403=0,IF('Expense Categories'!$G$4="Y",IF(G403="Y",ROUND(F403/'Expense Categories'!$I$1,2),F403),F403),0)</f>
        <v>0</v>
      </c>
      <c r="D403" s="17">
        <f>+IF('Expense Categories'!$G$4="Y",IF(G403="Y",ROUND(C403*'Expense Categories'!$G$1,2),0),0)</f>
        <v>0</v>
      </c>
      <c r="E403" s="17">
        <f>+IF('Expense Categories'!$G$4="Y",IF(G403="Y",ROUND(C403*'Expense Categories'!$G$2,2),0),0)</f>
        <v>0</v>
      </c>
      <c r="F403" s="18"/>
      <c r="G403" s="20"/>
      <c r="H403" s="63"/>
      <c r="I403" s="63"/>
      <c r="J403" s="63"/>
    </row>
    <row r="404" spans="1:10" ht="15.75" customHeight="1" x14ac:dyDescent="0.2">
      <c r="A404" s="20"/>
      <c r="B404" s="20"/>
      <c r="C404" s="17">
        <f>+IF(H404=0,IF('Expense Categories'!$G$4="Y",IF(G404="Y",ROUND(F404/'Expense Categories'!$I$1,2),F404),F404),0)</f>
        <v>0</v>
      </c>
      <c r="D404" s="17">
        <f>+IF('Expense Categories'!$G$4="Y",IF(G404="Y",ROUND(C404*'Expense Categories'!$G$1,2),0),0)</f>
        <v>0</v>
      </c>
      <c r="E404" s="17">
        <f>+IF('Expense Categories'!$G$4="Y",IF(G404="Y",ROUND(C404*'Expense Categories'!$G$2,2),0),0)</f>
        <v>0</v>
      </c>
      <c r="F404" s="18"/>
      <c r="G404" s="20"/>
      <c r="H404" s="63"/>
      <c r="I404" s="63"/>
      <c r="J404" s="63"/>
    </row>
    <row r="405" spans="1:10" ht="15.75" customHeight="1" x14ac:dyDescent="0.2">
      <c r="A405" s="20"/>
      <c r="B405" s="20"/>
      <c r="C405" s="17">
        <f>+IF(H405=0,IF('Expense Categories'!$G$4="Y",IF(G405="Y",ROUND(F405/'Expense Categories'!$I$1,2),F405),F405),0)</f>
        <v>0</v>
      </c>
      <c r="D405" s="17">
        <f>+IF('Expense Categories'!$G$4="Y",IF(G405="Y",ROUND(C405*'Expense Categories'!$G$1,2),0),0)</f>
        <v>0</v>
      </c>
      <c r="E405" s="17">
        <f>+IF('Expense Categories'!$G$4="Y",IF(G405="Y",ROUND(C405*'Expense Categories'!$G$2,2),0),0)</f>
        <v>0</v>
      </c>
      <c r="F405" s="18"/>
      <c r="G405" s="20"/>
      <c r="H405" s="63"/>
      <c r="I405" s="63"/>
      <c r="J405" s="63"/>
    </row>
    <row r="406" spans="1:10" ht="15.75" customHeight="1" x14ac:dyDescent="0.2">
      <c r="A406" s="20"/>
      <c r="B406" s="20"/>
      <c r="C406" s="17">
        <f>+IF(H406=0,IF('Expense Categories'!$G$4="Y",IF(G406="Y",ROUND(F406/'Expense Categories'!$I$1,2),F406),F406),0)</f>
        <v>0</v>
      </c>
      <c r="D406" s="17">
        <f>+IF('Expense Categories'!$G$4="Y",IF(G406="Y",ROUND(C406*'Expense Categories'!$G$1,2),0),0)</f>
        <v>0</v>
      </c>
      <c r="E406" s="17">
        <f>+IF('Expense Categories'!$G$4="Y",IF(G406="Y",ROUND(C406*'Expense Categories'!$G$2,2),0),0)</f>
        <v>0</v>
      </c>
      <c r="F406" s="18"/>
      <c r="G406" s="20"/>
      <c r="H406" s="63"/>
      <c r="I406" s="63"/>
      <c r="J406" s="63"/>
    </row>
    <row r="407" spans="1:10" ht="15.75" customHeight="1" x14ac:dyDescent="0.2">
      <c r="A407" s="20"/>
      <c r="B407" s="20"/>
      <c r="C407" s="17">
        <f>+IF(H407=0,IF('Expense Categories'!$G$4="Y",IF(G407="Y",ROUND(F407/'Expense Categories'!$I$1,2),F407),F407),0)</f>
        <v>0</v>
      </c>
      <c r="D407" s="17">
        <f>+IF('Expense Categories'!$G$4="Y",IF(G407="Y",ROUND(C407*'Expense Categories'!$G$1,2),0),0)</f>
        <v>0</v>
      </c>
      <c r="E407" s="17">
        <f>+IF('Expense Categories'!$G$4="Y",IF(G407="Y",ROUND(C407*'Expense Categories'!$G$2,2),0),0)</f>
        <v>0</v>
      </c>
      <c r="F407" s="18"/>
      <c r="G407" s="20"/>
      <c r="H407" s="63"/>
      <c r="I407" s="63"/>
      <c r="J407" s="63"/>
    </row>
    <row r="408" spans="1:10" ht="15.75" customHeight="1" x14ac:dyDescent="0.2">
      <c r="A408" s="20"/>
      <c r="B408" s="20"/>
      <c r="C408" s="17">
        <f>+IF(H408=0,IF('Expense Categories'!$G$4="Y",IF(G408="Y",ROUND(F408/'Expense Categories'!$I$1,2),F408),F408),0)</f>
        <v>0</v>
      </c>
      <c r="D408" s="17">
        <f>+IF('Expense Categories'!$G$4="Y",IF(G408="Y",ROUND(C408*'Expense Categories'!$G$1,2),0),0)</f>
        <v>0</v>
      </c>
      <c r="E408" s="17">
        <f>+IF('Expense Categories'!$G$4="Y",IF(G408="Y",ROUND(C408*'Expense Categories'!$G$2,2),0),0)</f>
        <v>0</v>
      </c>
      <c r="F408" s="18"/>
      <c r="G408" s="20"/>
      <c r="H408" s="63"/>
      <c r="I408" s="63"/>
      <c r="J408" s="63"/>
    </row>
    <row r="409" spans="1:10" ht="15.75" customHeight="1" x14ac:dyDescent="0.2">
      <c r="A409" s="20"/>
      <c r="B409" s="20"/>
      <c r="C409" s="17">
        <f>+IF(H409=0,IF('Expense Categories'!$G$4="Y",IF(G409="Y",ROUND(F409/'Expense Categories'!$I$1,2),F409),F409),0)</f>
        <v>0</v>
      </c>
      <c r="D409" s="17">
        <f>+IF('Expense Categories'!$G$4="Y",IF(G409="Y",ROUND(C409*'Expense Categories'!$G$1,2),0),0)</f>
        <v>0</v>
      </c>
      <c r="E409" s="17">
        <f>+IF('Expense Categories'!$G$4="Y",IF(G409="Y",ROUND(C409*'Expense Categories'!$G$2,2),0),0)</f>
        <v>0</v>
      </c>
      <c r="F409" s="18"/>
      <c r="G409" s="20"/>
      <c r="H409" s="63"/>
      <c r="I409" s="63"/>
      <c r="J409" s="63"/>
    </row>
    <row r="410" spans="1:10" ht="15.75" customHeight="1" x14ac:dyDescent="0.2">
      <c r="A410" s="20"/>
      <c r="B410" s="20"/>
      <c r="C410" s="17">
        <f>+IF(H410=0,IF('Expense Categories'!$G$4="Y",IF(G410="Y",ROUND(F410/'Expense Categories'!$I$1,2),F410),F410),0)</f>
        <v>0</v>
      </c>
      <c r="D410" s="17">
        <f>+IF('Expense Categories'!$G$4="Y",IF(G410="Y",ROUND(C410*'Expense Categories'!$G$1,2),0),0)</f>
        <v>0</v>
      </c>
      <c r="E410" s="17">
        <f>+IF('Expense Categories'!$G$4="Y",IF(G410="Y",ROUND(C410*'Expense Categories'!$G$2,2),0),0)</f>
        <v>0</v>
      </c>
      <c r="F410" s="18"/>
      <c r="G410" s="20"/>
      <c r="H410" s="63"/>
      <c r="I410" s="63"/>
      <c r="J410" s="63"/>
    </row>
    <row r="411" spans="1:10" ht="15.75" customHeight="1" x14ac:dyDescent="0.2">
      <c r="A411" s="20"/>
      <c r="B411" s="20"/>
      <c r="C411" s="17">
        <f>+IF(H411=0,IF('Expense Categories'!$G$4="Y",IF(G411="Y",ROUND(F411/'Expense Categories'!$I$1,2),F411),F411),0)</f>
        <v>0</v>
      </c>
      <c r="D411" s="17">
        <f>+IF('Expense Categories'!$G$4="Y",IF(G411="Y",ROUND(C411*'Expense Categories'!$G$1,2),0),0)</f>
        <v>0</v>
      </c>
      <c r="E411" s="17">
        <f>+IF('Expense Categories'!$G$4="Y",IF(G411="Y",ROUND(C411*'Expense Categories'!$G$2,2),0),0)</f>
        <v>0</v>
      </c>
      <c r="F411" s="18"/>
      <c r="G411" s="20"/>
      <c r="H411" s="63"/>
      <c r="I411" s="63"/>
      <c r="J411" s="63"/>
    </row>
    <row r="412" spans="1:10" ht="15.75" customHeight="1" x14ac:dyDescent="0.2">
      <c r="A412" s="20"/>
      <c r="B412" s="20"/>
      <c r="C412" s="17">
        <f>+IF(H412=0,IF('Expense Categories'!$G$4="Y",IF(G412="Y",ROUND(F412/'Expense Categories'!$I$1,2),F412),F412),0)</f>
        <v>0</v>
      </c>
      <c r="D412" s="17">
        <f>+IF('Expense Categories'!$G$4="Y",IF(G412="Y",ROUND(C412*'Expense Categories'!$G$1,2),0),0)</f>
        <v>0</v>
      </c>
      <c r="E412" s="17">
        <f>+IF('Expense Categories'!$G$4="Y",IF(G412="Y",ROUND(C412*'Expense Categories'!$G$2,2),0),0)</f>
        <v>0</v>
      </c>
      <c r="F412" s="18"/>
      <c r="G412" s="20"/>
      <c r="H412" s="63"/>
      <c r="I412" s="63"/>
      <c r="J412" s="63"/>
    </row>
    <row r="413" spans="1:10" ht="15.75" customHeight="1" x14ac:dyDescent="0.2">
      <c r="A413" s="20"/>
      <c r="B413" s="20"/>
      <c r="C413" s="17">
        <f>+IF(H413=0,IF('Expense Categories'!$G$4="Y",IF(G413="Y",ROUND(F413/'Expense Categories'!$I$1,2),F413),F413),0)</f>
        <v>0</v>
      </c>
      <c r="D413" s="17">
        <f>+IF('Expense Categories'!$G$4="Y",IF(G413="Y",ROUND(C413*'Expense Categories'!$G$1,2),0),0)</f>
        <v>0</v>
      </c>
      <c r="E413" s="17">
        <f>+IF('Expense Categories'!$G$4="Y",IF(G413="Y",ROUND(C413*'Expense Categories'!$G$2,2),0),0)</f>
        <v>0</v>
      </c>
      <c r="F413" s="18"/>
      <c r="G413" s="20"/>
      <c r="H413" s="63"/>
      <c r="I413" s="63"/>
      <c r="J413" s="63"/>
    </row>
    <row r="414" spans="1:10" ht="15.75" customHeight="1" x14ac:dyDescent="0.2">
      <c r="A414" s="20"/>
      <c r="B414" s="20"/>
      <c r="C414" s="17">
        <f>+IF(H414=0,IF('Expense Categories'!$G$4="Y",IF(G414="Y",ROUND(F414/'Expense Categories'!$I$1,2),F414),F414),0)</f>
        <v>0</v>
      </c>
      <c r="D414" s="17">
        <f>+IF('Expense Categories'!$G$4="Y",IF(G414="Y",ROUND(C414*'Expense Categories'!$G$1,2),0),0)</f>
        <v>0</v>
      </c>
      <c r="E414" s="17">
        <f>+IF('Expense Categories'!$G$4="Y",IF(G414="Y",ROUND(C414*'Expense Categories'!$G$2,2),0),0)</f>
        <v>0</v>
      </c>
      <c r="F414" s="18"/>
      <c r="G414" s="20"/>
      <c r="H414" s="63"/>
      <c r="I414" s="63"/>
      <c r="J414" s="63"/>
    </row>
    <row r="415" spans="1:10" ht="15.75" customHeight="1" x14ac:dyDescent="0.2">
      <c r="A415" s="20"/>
      <c r="B415" s="20"/>
      <c r="C415" s="17">
        <f>+IF(H415=0,IF('Expense Categories'!$G$4="Y",IF(G415="Y",ROUND(F415/'Expense Categories'!$I$1,2),F415),F415),0)</f>
        <v>0</v>
      </c>
      <c r="D415" s="17">
        <f>+IF('Expense Categories'!$G$4="Y",IF(G415="Y",ROUND(C415*'Expense Categories'!$G$1,2),0),0)</f>
        <v>0</v>
      </c>
      <c r="E415" s="17">
        <f>+IF('Expense Categories'!$G$4="Y",IF(G415="Y",ROUND(C415*'Expense Categories'!$G$2,2),0),0)</f>
        <v>0</v>
      </c>
      <c r="F415" s="18"/>
      <c r="G415" s="20"/>
      <c r="H415" s="63"/>
      <c r="I415" s="63"/>
      <c r="J415" s="63"/>
    </row>
    <row r="416" spans="1:10" ht="15.75" customHeight="1" x14ac:dyDescent="0.2">
      <c r="A416" s="20"/>
      <c r="B416" s="20"/>
      <c r="C416" s="17">
        <f>+IF(H416=0,IF('Expense Categories'!$G$4="Y",IF(G416="Y",ROUND(F416/'Expense Categories'!$I$1,2),F416),F416),0)</f>
        <v>0</v>
      </c>
      <c r="D416" s="17">
        <f>+IF('Expense Categories'!$G$4="Y",IF(G416="Y",ROUND(C416*'Expense Categories'!$G$1,2),0),0)</f>
        <v>0</v>
      </c>
      <c r="E416" s="17">
        <f>+IF('Expense Categories'!$G$4="Y",IF(G416="Y",ROUND(C416*'Expense Categories'!$G$2,2),0),0)</f>
        <v>0</v>
      </c>
      <c r="F416" s="18"/>
      <c r="G416" s="20"/>
      <c r="H416" s="63"/>
      <c r="I416" s="63"/>
      <c r="J416" s="63"/>
    </row>
    <row r="417" spans="1:10" ht="15.75" customHeight="1" x14ac:dyDescent="0.2">
      <c r="A417" s="20"/>
      <c r="B417" s="20"/>
      <c r="C417" s="17">
        <f>+IF(H417=0,IF('Expense Categories'!$G$4="Y",IF(G417="Y",ROUND(F417/'Expense Categories'!$I$1,2),F417),F417),0)</f>
        <v>0</v>
      </c>
      <c r="D417" s="17">
        <f>+IF('Expense Categories'!$G$4="Y",IF(G417="Y",ROUND(C417*'Expense Categories'!$G$1,2),0),0)</f>
        <v>0</v>
      </c>
      <c r="E417" s="17">
        <f>+IF('Expense Categories'!$G$4="Y",IF(G417="Y",ROUND(C417*'Expense Categories'!$G$2,2),0),0)</f>
        <v>0</v>
      </c>
      <c r="F417" s="18"/>
      <c r="G417" s="20"/>
      <c r="H417" s="63"/>
      <c r="I417" s="63"/>
      <c r="J417" s="63"/>
    </row>
    <row r="418" spans="1:10" ht="15.75" customHeight="1" x14ac:dyDescent="0.2">
      <c r="A418" s="20"/>
      <c r="B418" s="20"/>
      <c r="C418" s="17">
        <f>+IF(H418=0,IF('Expense Categories'!$G$4="Y",IF(G418="Y",ROUND(F418/'Expense Categories'!$I$1,2),F418),F418),0)</f>
        <v>0</v>
      </c>
      <c r="D418" s="17">
        <f>+IF('Expense Categories'!$G$4="Y",IF(G418="Y",ROUND(C418*'Expense Categories'!$G$1,2),0),0)</f>
        <v>0</v>
      </c>
      <c r="E418" s="17">
        <f>+IF('Expense Categories'!$G$4="Y",IF(G418="Y",ROUND(C418*'Expense Categories'!$G$2,2),0),0)</f>
        <v>0</v>
      </c>
      <c r="F418" s="18"/>
      <c r="G418" s="20"/>
      <c r="H418" s="63"/>
      <c r="I418" s="63"/>
      <c r="J418" s="63"/>
    </row>
    <row r="419" spans="1:10" ht="15.75" customHeight="1" x14ac:dyDescent="0.2">
      <c r="A419" s="20"/>
      <c r="B419" s="20"/>
      <c r="C419" s="17">
        <f>+IF(H419=0,IF('Expense Categories'!$G$4="Y",IF(G419="Y",ROUND(F419/'Expense Categories'!$I$1,2),F419),F419),0)</f>
        <v>0</v>
      </c>
      <c r="D419" s="17">
        <f>+IF('Expense Categories'!$G$4="Y",IF(G419="Y",ROUND(C419*'Expense Categories'!$G$1,2),0),0)</f>
        <v>0</v>
      </c>
      <c r="E419" s="17">
        <f>+IF('Expense Categories'!$G$4="Y",IF(G419="Y",ROUND(C419*'Expense Categories'!$G$2,2),0),0)</f>
        <v>0</v>
      </c>
      <c r="F419" s="18"/>
      <c r="G419" s="20"/>
      <c r="H419" s="63"/>
      <c r="I419" s="63"/>
      <c r="J419" s="63"/>
    </row>
    <row r="420" spans="1:10" ht="15.75" customHeight="1" x14ac:dyDescent="0.2">
      <c r="A420" s="20"/>
      <c r="B420" s="20"/>
      <c r="C420" s="17">
        <f>+IF(H420=0,IF('Expense Categories'!$G$4="Y",IF(G420="Y",ROUND(F420/'Expense Categories'!$I$1,2),F420),F420),0)</f>
        <v>0</v>
      </c>
      <c r="D420" s="17">
        <f>+IF('Expense Categories'!$G$4="Y",IF(G420="Y",ROUND(C420*'Expense Categories'!$G$1,2),0),0)</f>
        <v>0</v>
      </c>
      <c r="E420" s="17">
        <f>+IF('Expense Categories'!$G$4="Y",IF(G420="Y",ROUND(C420*'Expense Categories'!$G$2,2),0),0)</f>
        <v>0</v>
      </c>
      <c r="F420" s="18"/>
      <c r="G420" s="20"/>
      <c r="H420" s="63"/>
      <c r="I420" s="63"/>
      <c r="J420" s="63"/>
    </row>
    <row r="421" spans="1:10" ht="15.75" customHeight="1" x14ac:dyDescent="0.2">
      <c r="A421" s="20"/>
      <c r="B421" s="20"/>
      <c r="C421" s="17">
        <f>+IF(H421=0,IF('Expense Categories'!$G$4="Y",IF(G421="Y",ROUND(F421/'Expense Categories'!$I$1,2),F421),F421),0)</f>
        <v>0</v>
      </c>
      <c r="D421" s="17">
        <f>+IF('Expense Categories'!$G$4="Y",IF(G421="Y",ROUND(C421*'Expense Categories'!$G$1,2),0),0)</f>
        <v>0</v>
      </c>
      <c r="E421" s="17">
        <f>+IF('Expense Categories'!$G$4="Y",IF(G421="Y",ROUND(C421*'Expense Categories'!$G$2,2),0),0)</f>
        <v>0</v>
      </c>
      <c r="F421" s="18"/>
      <c r="G421" s="20"/>
      <c r="H421" s="63"/>
      <c r="I421" s="63"/>
      <c r="J421" s="63"/>
    </row>
    <row r="422" spans="1:10" ht="15.75" customHeight="1" x14ac:dyDescent="0.2">
      <c r="A422" s="20"/>
      <c r="B422" s="20"/>
      <c r="C422" s="17">
        <f>+IF(H422=0,IF('Expense Categories'!$G$4="Y",IF(G422="Y",ROUND(F422/'Expense Categories'!$I$1,2),F422),F422),0)</f>
        <v>0</v>
      </c>
      <c r="D422" s="17">
        <f>+IF('Expense Categories'!$G$4="Y",IF(G422="Y",ROUND(C422*'Expense Categories'!$G$1,2),0),0)</f>
        <v>0</v>
      </c>
      <c r="E422" s="17">
        <f>+IF('Expense Categories'!$G$4="Y",IF(G422="Y",ROUND(C422*'Expense Categories'!$G$2,2),0),0)</f>
        <v>0</v>
      </c>
      <c r="F422" s="18"/>
      <c r="G422" s="20"/>
      <c r="H422" s="63"/>
      <c r="I422" s="63"/>
      <c r="J422" s="63"/>
    </row>
    <row r="423" spans="1:10" ht="15.75" customHeight="1" x14ac:dyDescent="0.2">
      <c r="A423" s="20"/>
      <c r="B423" s="20"/>
      <c r="C423" s="17">
        <f>+IF(H423=0,IF('Expense Categories'!$G$4="Y",IF(G423="Y",ROUND(F423/'Expense Categories'!$I$1,2),F423),F423),0)</f>
        <v>0</v>
      </c>
      <c r="D423" s="17">
        <f>+IF('Expense Categories'!$G$4="Y",IF(G423="Y",ROUND(C423*'Expense Categories'!$G$1,2),0),0)</f>
        <v>0</v>
      </c>
      <c r="E423" s="17">
        <f>+IF('Expense Categories'!$G$4="Y",IF(G423="Y",ROUND(C423*'Expense Categories'!$G$2,2),0),0)</f>
        <v>0</v>
      </c>
      <c r="F423" s="18"/>
      <c r="G423" s="20"/>
      <c r="H423" s="63"/>
      <c r="I423" s="63"/>
      <c r="J423" s="63"/>
    </row>
    <row r="424" spans="1:10" ht="15.75" customHeight="1" x14ac:dyDescent="0.2">
      <c r="A424" s="20"/>
      <c r="B424" s="20"/>
      <c r="C424" s="17">
        <f>+IF(H424=0,IF('Expense Categories'!$G$4="Y",IF(G424="Y",ROUND(F424/'Expense Categories'!$I$1,2),F424),F424),0)</f>
        <v>0</v>
      </c>
      <c r="D424" s="17">
        <f>+IF('Expense Categories'!$G$4="Y",IF(G424="Y",ROUND(C424*'Expense Categories'!$G$1,2),0),0)</f>
        <v>0</v>
      </c>
      <c r="E424" s="17">
        <f>+IF('Expense Categories'!$G$4="Y",IF(G424="Y",ROUND(C424*'Expense Categories'!$G$2,2),0),0)</f>
        <v>0</v>
      </c>
      <c r="F424" s="18"/>
      <c r="G424" s="20"/>
      <c r="H424" s="63"/>
      <c r="I424" s="63"/>
      <c r="J424" s="63"/>
    </row>
    <row r="425" spans="1:10" ht="15.75" customHeight="1" x14ac:dyDescent="0.2">
      <c r="A425" s="20"/>
      <c r="B425" s="20"/>
      <c r="C425" s="17">
        <f>+IF(H425=0,IF('Expense Categories'!$G$4="Y",IF(G425="Y",ROUND(F425/'Expense Categories'!$I$1,2),F425),F425),0)</f>
        <v>0</v>
      </c>
      <c r="D425" s="17">
        <f>+IF('Expense Categories'!$G$4="Y",IF(G425="Y",ROUND(C425*'Expense Categories'!$G$1,2),0),0)</f>
        <v>0</v>
      </c>
      <c r="E425" s="17">
        <f>+IF('Expense Categories'!$G$4="Y",IF(G425="Y",ROUND(C425*'Expense Categories'!$G$2,2),0),0)</f>
        <v>0</v>
      </c>
      <c r="F425" s="18"/>
      <c r="G425" s="20"/>
      <c r="H425" s="63"/>
      <c r="I425" s="63"/>
      <c r="J425" s="63"/>
    </row>
    <row r="426" spans="1:10" ht="15.75" customHeight="1" x14ac:dyDescent="0.2">
      <c r="A426" s="20"/>
      <c r="B426" s="20"/>
      <c r="C426" s="17">
        <f>+IF(H426=0,IF('Expense Categories'!$G$4="Y",IF(G426="Y",ROUND(F426/'Expense Categories'!$I$1,2),F426),F426),0)</f>
        <v>0</v>
      </c>
      <c r="D426" s="17">
        <f>+IF('Expense Categories'!$G$4="Y",IF(G426="Y",ROUND(C426*'Expense Categories'!$G$1,2),0),0)</f>
        <v>0</v>
      </c>
      <c r="E426" s="17">
        <f>+IF('Expense Categories'!$G$4="Y",IF(G426="Y",ROUND(C426*'Expense Categories'!$G$2,2),0),0)</f>
        <v>0</v>
      </c>
      <c r="F426" s="18"/>
      <c r="G426" s="20"/>
      <c r="H426" s="63"/>
      <c r="I426" s="63"/>
      <c r="J426" s="63"/>
    </row>
    <row r="427" spans="1:10" ht="15.75" customHeight="1" x14ac:dyDescent="0.2">
      <c r="A427" s="20"/>
      <c r="B427" s="20"/>
      <c r="C427" s="17">
        <f>+IF(H427=0,IF('Expense Categories'!$G$4="Y",IF(G427="Y",ROUND(F427/'Expense Categories'!$I$1,2),F427),F427),0)</f>
        <v>0</v>
      </c>
      <c r="D427" s="17">
        <f>+IF('Expense Categories'!$G$4="Y",IF(G427="Y",ROUND(C427*'Expense Categories'!$G$1,2),0),0)</f>
        <v>0</v>
      </c>
      <c r="E427" s="17">
        <f>+IF('Expense Categories'!$G$4="Y",IF(G427="Y",ROUND(C427*'Expense Categories'!$G$2,2),0),0)</f>
        <v>0</v>
      </c>
      <c r="F427" s="18"/>
      <c r="G427" s="20"/>
      <c r="H427" s="63"/>
      <c r="I427" s="63"/>
      <c r="J427" s="63"/>
    </row>
    <row r="428" spans="1:10" ht="15.75" customHeight="1" x14ac:dyDescent="0.2">
      <c r="A428" s="20"/>
      <c r="B428" s="20"/>
      <c r="C428" s="17">
        <f>+IF(H428=0,IF('Expense Categories'!$G$4="Y",IF(G428="Y",ROUND(F428/'Expense Categories'!$I$1,2),F428),F428),0)</f>
        <v>0</v>
      </c>
      <c r="D428" s="17">
        <f>+IF('Expense Categories'!$G$4="Y",IF(G428="Y",ROUND(C428*'Expense Categories'!$G$1,2),0),0)</f>
        <v>0</v>
      </c>
      <c r="E428" s="17">
        <f>+IF('Expense Categories'!$G$4="Y",IF(G428="Y",ROUND(C428*'Expense Categories'!$G$2,2),0),0)</f>
        <v>0</v>
      </c>
      <c r="F428" s="18"/>
      <c r="G428" s="20"/>
      <c r="H428" s="63"/>
      <c r="I428" s="63"/>
      <c r="J428" s="63"/>
    </row>
    <row r="429" spans="1:10" ht="15.75" customHeight="1" x14ac:dyDescent="0.2">
      <c r="A429" s="20"/>
      <c r="B429" s="20"/>
      <c r="C429" s="17">
        <f>+IF(H429=0,IF('Expense Categories'!$G$4="Y",IF(G429="Y",ROUND(F429/'Expense Categories'!$I$1,2),F429),F429),0)</f>
        <v>0</v>
      </c>
      <c r="D429" s="17">
        <f>+IF('Expense Categories'!$G$4="Y",IF(G429="Y",ROUND(C429*'Expense Categories'!$G$1,2),0),0)</f>
        <v>0</v>
      </c>
      <c r="E429" s="17">
        <f>+IF('Expense Categories'!$G$4="Y",IF(G429="Y",ROUND(C429*'Expense Categories'!$G$2,2),0),0)</f>
        <v>0</v>
      </c>
      <c r="F429" s="18"/>
      <c r="G429" s="20"/>
      <c r="H429" s="63"/>
      <c r="I429" s="63"/>
      <c r="J429" s="63"/>
    </row>
    <row r="430" spans="1:10" ht="15.75" customHeight="1" x14ac:dyDescent="0.2">
      <c r="A430" s="20"/>
      <c r="B430" s="20"/>
      <c r="C430" s="17">
        <f>+IF(H430=0,IF('Expense Categories'!$G$4="Y",IF(G430="Y",ROUND(F430/'Expense Categories'!$I$1,2),F430),F430),0)</f>
        <v>0</v>
      </c>
      <c r="D430" s="17">
        <f>+IF('Expense Categories'!$G$4="Y",IF(G430="Y",ROUND(C430*'Expense Categories'!$G$1,2),0),0)</f>
        <v>0</v>
      </c>
      <c r="E430" s="17">
        <f>+IF('Expense Categories'!$G$4="Y",IF(G430="Y",ROUND(C430*'Expense Categories'!$G$2,2),0),0)</f>
        <v>0</v>
      </c>
      <c r="F430" s="18"/>
      <c r="G430" s="20"/>
      <c r="H430" s="63"/>
      <c r="I430" s="63"/>
      <c r="J430" s="63"/>
    </row>
    <row r="431" spans="1:10" ht="15.75" customHeight="1" x14ac:dyDescent="0.2">
      <c r="A431" s="20"/>
      <c r="B431" s="20"/>
      <c r="C431" s="17">
        <f>+IF(H431=0,IF('Expense Categories'!$G$4="Y",IF(G431="Y",ROUND(F431/'Expense Categories'!$I$1,2),F431),F431),0)</f>
        <v>0</v>
      </c>
      <c r="D431" s="17">
        <f>+IF('Expense Categories'!$G$4="Y",IF(G431="Y",ROUND(C431*'Expense Categories'!$G$1,2),0),0)</f>
        <v>0</v>
      </c>
      <c r="E431" s="17">
        <f>+IF('Expense Categories'!$G$4="Y",IF(G431="Y",ROUND(C431*'Expense Categories'!$G$2,2),0),0)</f>
        <v>0</v>
      </c>
      <c r="F431" s="18"/>
      <c r="G431" s="20"/>
      <c r="H431" s="63"/>
      <c r="I431" s="63"/>
      <c r="J431" s="63"/>
    </row>
    <row r="432" spans="1:10" ht="15.75" customHeight="1" x14ac:dyDescent="0.2">
      <c r="A432" s="20"/>
      <c r="B432" s="20"/>
      <c r="C432" s="17">
        <f>+IF(H432=0,IF('Expense Categories'!$G$4="Y",IF(G432="Y",ROUND(F432/'Expense Categories'!$I$1,2),F432),F432),0)</f>
        <v>0</v>
      </c>
      <c r="D432" s="17">
        <f>+IF('Expense Categories'!$G$4="Y",IF(G432="Y",ROUND(C432*'Expense Categories'!$G$1,2),0),0)</f>
        <v>0</v>
      </c>
      <c r="E432" s="17">
        <f>+IF('Expense Categories'!$G$4="Y",IF(G432="Y",ROUND(C432*'Expense Categories'!$G$2,2),0),0)</f>
        <v>0</v>
      </c>
      <c r="F432" s="18"/>
      <c r="G432" s="20"/>
      <c r="H432" s="63"/>
      <c r="I432" s="63"/>
      <c r="J432" s="63"/>
    </row>
    <row r="433" spans="1:10" ht="15.75" customHeight="1" x14ac:dyDescent="0.2">
      <c r="A433" s="20"/>
      <c r="B433" s="20"/>
      <c r="C433" s="17">
        <f>+IF(H433=0,IF('Expense Categories'!$G$4="Y",IF(G433="Y",ROUND(F433/'Expense Categories'!$I$1,2),F433),F433),0)</f>
        <v>0</v>
      </c>
      <c r="D433" s="17">
        <f>+IF('Expense Categories'!$G$4="Y",IF(G433="Y",ROUND(C433*'Expense Categories'!$G$1,2),0),0)</f>
        <v>0</v>
      </c>
      <c r="E433" s="17">
        <f>+IF('Expense Categories'!$G$4="Y",IF(G433="Y",ROUND(C433*'Expense Categories'!$G$2,2),0),0)</f>
        <v>0</v>
      </c>
      <c r="F433" s="18"/>
      <c r="G433" s="20"/>
      <c r="H433" s="63"/>
      <c r="I433" s="63"/>
      <c r="J433" s="63"/>
    </row>
    <row r="434" spans="1:10" ht="15.75" customHeight="1" x14ac:dyDescent="0.2">
      <c r="A434" s="20"/>
      <c r="B434" s="20"/>
      <c r="C434" s="17">
        <f>+IF(H434=0,IF('Expense Categories'!$G$4="Y",IF(G434="Y",ROUND(F434/'Expense Categories'!$I$1,2),F434),F434),0)</f>
        <v>0</v>
      </c>
      <c r="D434" s="17">
        <f>+IF('Expense Categories'!$G$4="Y",IF(G434="Y",ROUND(C434*'Expense Categories'!$G$1,2),0),0)</f>
        <v>0</v>
      </c>
      <c r="E434" s="17">
        <f>+IF('Expense Categories'!$G$4="Y",IF(G434="Y",ROUND(C434*'Expense Categories'!$G$2,2),0),0)</f>
        <v>0</v>
      </c>
      <c r="F434" s="18"/>
      <c r="G434" s="20"/>
      <c r="H434" s="63"/>
      <c r="I434" s="63"/>
      <c r="J434" s="63"/>
    </row>
    <row r="435" spans="1:10" ht="15.75" customHeight="1" x14ac:dyDescent="0.2">
      <c r="A435" s="20"/>
      <c r="B435" s="20"/>
      <c r="C435" s="17">
        <f>+IF(H435=0,IF('Expense Categories'!$G$4="Y",IF(G435="Y",ROUND(F435/'Expense Categories'!$I$1,2),F435),F435),0)</f>
        <v>0</v>
      </c>
      <c r="D435" s="17">
        <f>+IF('Expense Categories'!$G$4="Y",IF(G435="Y",ROUND(C435*'Expense Categories'!$G$1,2),0),0)</f>
        <v>0</v>
      </c>
      <c r="E435" s="17">
        <f>+IF('Expense Categories'!$G$4="Y",IF(G435="Y",ROUND(C435*'Expense Categories'!$G$2,2),0),0)</f>
        <v>0</v>
      </c>
      <c r="F435" s="18"/>
      <c r="G435" s="20"/>
      <c r="H435" s="63"/>
      <c r="I435" s="63"/>
      <c r="J435" s="63"/>
    </row>
    <row r="436" spans="1:10" ht="15.75" customHeight="1" x14ac:dyDescent="0.2">
      <c r="A436" s="20"/>
      <c r="B436" s="20"/>
      <c r="C436" s="17">
        <f>+IF(H436=0,IF('Expense Categories'!$G$4="Y",IF(G436="Y",ROUND(F436/'Expense Categories'!$I$1,2),F436),F436),0)</f>
        <v>0</v>
      </c>
      <c r="D436" s="17">
        <f>+IF('Expense Categories'!$G$4="Y",IF(G436="Y",ROUND(C436*'Expense Categories'!$G$1,2),0),0)</f>
        <v>0</v>
      </c>
      <c r="E436" s="17">
        <f>+IF('Expense Categories'!$G$4="Y",IF(G436="Y",ROUND(C436*'Expense Categories'!$G$2,2),0),0)</f>
        <v>0</v>
      </c>
      <c r="F436" s="18"/>
      <c r="G436" s="20"/>
      <c r="H436" s="63"/>
      <c r="I436" s="63"/>
      <c r="J436" s="63"/>
    </row>
    <row r="437" spans="1:10" ht="15.75" customHeight="1" x14ac:dyDescent="0.2">
      <c r="A437" s="20"/>
      <c r="B437" s="20"/>
      <c r="C437" s="17">
        <f>+IF(H437=0,IF('Expense Categories'!$G$4="Y",IF(G437="Y",ROUND(F437/'Expense Categories'!$I$1,2),F437),F437),0)</f>
        <v>0</v>
      </c>
      <c r="D437" s="17">
        <f>+IF('Expense Categories'!$G$4="Y",IF(G437="Y",ROUND(C437*'Expense Categories'!$G$1,2),0),0)</f>
        <v>0</v>
      </c>
      <c r="E437" s="17">
        <f>+IF('Expense Categories'!$G$4="Y",IF(G437="Y",ROUND(C437*'Expense Categories'!$G$2,2),0),0)</f>
        <v>0</v>
      </c>
      <c r="F437" s="18"/>
      <c r="G437" s="20"/>
      <c r="H437" s="63"/>
      <c r="I437" s="63"/>
      <c r="J437" s="63"/>
    </row>
    <row r="438" spans="1:10" ht="15.75" customHeight="1" x14ac:dyDescent="0.2">
      <c r="A438" s="20"/>
      <c r="B438" s="20"/>
      <c r="C438" s="17">
        <f>+IF(H438=0,IF('Expense Categories'!$G$4="Y",IF(G438="Y",ROUND(F438/'Expense Categories'!$I$1,2),F438),F438),0)</f>
        <v>0</v>
      </c>
      <c r="D438" s="17">
        <f>+IF('Expense Categories'!$G$4="Y",IF(G438="Y",ROUND(C438*'Expense Categories'!$G$1,2),0),0)</f>
        <v>0</v>
      </c>
      <c r="E438" s="17">
        <f>+IF('Expense Categories'!$G$4="Y",IF(G438="Y",ROUND(C438*'Expense Categories'!$G$2,2),0),0)</f>
        <v>0</v>
      </c>
      <c r="F438" s="18"/>
      <c r="G438" s="20"/>
      <c r="H438" s="63"/>
      <c r="I438" s="63"/>
      <c r="J438" s="63"/>
    </row>
    <row r="439" spans="1:10" ht="15.75" customHeight="1" x14ac:dyDescent="0.2">
      <c r="A439" s="20"/>
      <c r="B439" s="20"/>
      <c r="C439" s="17">
        <f>+IF(H439=0,IF('Expense Categories'!$G$4="Y",IF(G439="Y",ROUND(F439/'Expense Categories'!$I$1,2),F439),F439),0)</f>
        <v>0</v>
      </c>
      <c r="D439" s="17">
        <f>+IF('Expense Categories'!$G$4="Y",IF(G439="Y",ROUND(C439*'Expense Categories'!$G$1,2),0),0)</f>
        <v>0</v>
      </c>
      <c r="E439" s="17">
        <f>+IF('Expense Categories'!$G$4="Y",IF(G439="Y",ROUND(C439*'Expense Categories'!$G$2,2),0),0)</f>
        <v>0</v>
      </c>
      <c r="F439" s="18"/>
      <c r="G439" s="20"/>
      <c r="H439" s="63"/>
      <c r="I439" s="63"/>
      <c r="J439" s="63"/>
    </row>
    <row r="440" spans="1:10" ht="15.75" customHeight="1" x14ac:dyDescent="0.2">
      <c r="A440" s="20"/>
      <c r="B440" s="20"/>
      <c r="C440" s="17">
        <f>+IF(H440=0,IF('Expense Categories'!$G$4="Y",IF(G440="Y",ROUND(F440/'Expense Categories'!$I$1,2),F440),F440),0)</f>
        <v>0</v>
      </c>
      <c r="D440" s="17">
        <f>+IF('Expense Categories'!$G$4="Y",IF(G440="Y",ROUND(C440*'Expense Categories'!$G$1,2),0),0)</f>
        <v>0</v>
      </c>
      <c r="E440" s="17">
        <f>+IF('Expense Categories'!$G$4="Y",IF(G440="Y",ROUND(C440*'Expense Categories'!$G$2,2),0),0)</f>
        <v>0</v>
      </c>
      <c r="F440" s="18"/>
      <c r="G440" s="20"/>
      <c r="H440" s="63"/>
      <c r="I440" s="63"/>
      <c r="J440" s="63"/>
    </row>
    <row r="441" spans="1:10" ht="15.75" customHeight="1" x14ac:dyDescent="0.2">
      <c r="A441" s="20"/>
      <c r="B441" s="20"/>
      <c r="C441" s="17">
        <f>+IF(H441=0,IF('Expense Categories'!$G$4="Y",IF(G441="Y",ROUND(F441/'Expense Categories'!$I$1,2),F441),F441),0)</f>
        <v>0</v>
      </c>
      <c r="D441" s="17">
        <f>+IF('Expense Categories'!$G$4="Y",IF(G441="Y",ROUND(C441*'Expense Categories'!$G$1,2),0),0)</f>
        <v>0</v>
      </c>
      <c r="E441" s="17">
        <f>+IF('Expense Categories'!$G$4="Y",IF(G441="Y",ROUND(C441*'Expense Categories'!$G$2,2),0),0)</f>
        <v>0</v>
      </c>
      <c r="F441" s="18"/>
      <c r="G441" s="20"/>
      <c r="H441" s="63"/>
      <c r="I441" s="63"/>
      <c r="J441" s="63"/>
    </row>
    <row r="442" spans="1:10" ht="15.75" customHeight="1" x14ac:dyDescent="0.2">
      <c r="A442" s="20"/>
      <c r="B442" s="20"/>
      <c r="C442" s="17">
        <f>+IF(H442=0,IF('Expense Categories'!$G$4="Y",IF(G442="Y",ROUND(F442/'Expense Categories'!$I$1,2),F442),F442),0)</f>
        <v>0</v>
      </c>
      <c r="D442" s="17">
        <f>+IF('Expense Categories'!$G$4="Y",IF(G442="Y",ROUND(C442*'Expense Categories'!$G$1,2),0),0)</f>
        <v>0</v>
      </c>
      <c r="E442" s="17">
        <f>+IF('Expense Categories'!$G$4="Y",IF(G442="Y",ROUND(C442*'Expense Categories'!$G$2,2),0),0)</f>
        <v>0</v>
      </c>
      <c r="F442" s="18"/>
      <c r="G442" s="20"/>
      <c r="H442" s="63"/>
      <c r="I442" s="63"/>
      <c r="J442" s="63"/>
    </row>
    <row r="443" spans="1:10" ht="15.75" customHeight="1" x14ac:dyDescent="0.2">
      <c r="A443" s="20"/>
      <c r="B443" s="20"/>
      <c r="C443" s="17">
        <f>+IF(H443=0,IF('Expense Categories'!$G$4="Y",IF(G443="Y",ROUND(F443/'Expense Categories'!$I$1,2),F443),F443),0)</f>
        <v>0</v>
      </c>
      <c r="D443" s="17">
        <f>+IF('Expense Categories'!$G$4="Y",IF(G443="Y",ROUND(C443*'Expense Categories'!$G$1,2),0),0)</f>
        <v>0</v>
      </c>
      <c r="E443" s="17">
        <f>+IF('Expense Categories'!$G$4="Y",IF(G443="Y",ROUND(C443*'Expense Categories'!$G$2,2),0),0)</f>
        <v>0</v>
      </c>
      <c r="F443" s="18"/>
      <c r="G443" s="20"/>
      <c r="H443" s="63"/>
      <c r="I443" s="63"/>
      <c r="J443" s="63"/>
    </row>
    <row r="444" spans="1:10" ht="15.75" customHeight="1" x14ac:dyDescent="0.2">
      <c r="A444" s="20"/>
      <c r="B444" s="20"/>
      <c r="C444" s="17">
        <f>+IF(H444=0,IF('Expense Categories'!$G$4="Y",IF(G444="Y",ROUND(F444/'Expense Categories'!$I$1,2),F444),F444),0)</f>
        <v>0</v>
      </c>
      <c r="D444" s="17">
        <f>+IF('Expense Categories'!$G$4="Y",IF(G444="Y",ROUND(C444*'Expense Categories'!$G$1,2),0),0)</f>
        <v>0</v>
      </c>
      <c r="E444" s="17">
        <f>+IF('Expense Categories'!$G$4="Y",IF(G444="Y",ROUND(C444*'Expense Categories'!$G$2,2),0),0)</f>
        <v>0</v>
      </c>
      <c r="F444" s="18"/>
      <c r="G444" s="20"/>
      <c r="H444" s="63"/>
      <c r="I444" s="63"/>
      <c r="J444" s="63"/>
    </row>
    <row r="445" spans="1:10" ht="15.75" customHeight="1" x14ac:dyDescent="0.2">
      <c r="A445" s="20"/>
      <c r="B445" s="20"/>
      <c r="C445" s="17">
        <f>+IF(H445=0,IF('Expense Categories'!$G$4="Y",IF(G445="Y",ROUND(F445/'Expense Categories'!$I$1,2),F445),F445),0)</f>
        <v>0</v>
      </c>
      <c r="D445" s="17">
        <f>+IF('Expense Categories'!$G$4="Y",IF(G445="Y",ROUND(C445*'Expense Categories'!$G$1,2),0),0)</f>
        <v>0</v>
      </c>
      <c r="E445" s="17">
        <f>+IF('Expense Categories'!$G$4="Y",IF(G445="Y",ROUND(C445*'Expense Categories'!$G$2,2),0),0)</f>
        <v>0</v>
      </c>
      <c r="F445" s="18"/>
      <c r="G445" s="20"/>
      <c r="H445" s="63"/>
      <c r="I445" s="63"/>
      <c r="J445" s="63"/>
    </row>
    <row r="446" spans="1:10" ht="15.75" customHeight="1" x14ac:dyDescent="0.2">
      <c r="A446" s="20"/>
      <c r="B446" s="20"/>
      <c r="C446" s="17">
        <f>+IF(H446=0,IF('Expense Categories'!$G$4="Y",IF(G446="Y",ROUND(F446/'Expense Categories'!$I$1,2),F446),F446),0)</f>
        <v>0</v>
      </c>
      <c r="D446" s="17">
        <f>+IF('Expense Categories'!$G$4="Y",IF(G446="Y",ROUND(C446*'Expense Categories'!$G$1,2),0),0)</f>
        <v>0</v>
      </c>
      <c r="E446" s="17">
        <f>+IF('Expense Categories'!$G$4="Y",IF(G446="Y",ROUND(C446*'Expense Categories'!$G$2,2),0),0)</f>
        <v>0</v>
      </c>
      <c r="F446" s="18"/>
      <c r="G446" s="20"/>
      <c r="H446" s="63"/>
      <c r="I446" s="63"/>
      <c r="J446" s="63"/>
    </row>
    <row r="447" spans="1:10" ht="15.75" customHeight="1" x14ac:dyDescent="0.2">
      <c r="A447" s="20"/>
      <c r="B447" s="20"/>
      <c r="C447" s="17">
        <f>+IF(H447=0,IF('Expense Categories'!$G$4="Y",IF(G447="Y",ROUND(F447/'Expense Categories'!$I$1,2),F447),F447),0)</f>
        <v>0</v>
      </c>
      <c r="D447" s="17">
        <f>+IF('Expense Categories'!$G$4="Y",IF(G447="Y",ROUND(C447*'Expense Categories'!$G$1,2),0),0)</f>
        <v>0</v>
      </c>
      <c r="E447" s="17">
        <f>+IF('Expense Categories'!$G$4="Y",IF(G447="Y",ROUND(C447*'Expense Categories'!$G$2,2),0),0)</f>
        <v>0</v>
      </c>
      <c r="F447" s="18"/>
      <c r="G447" s="20"/>
      <c r="H447" s="63"/>
      <c r="I447" s="63"/>
      <c r="J447" s="63"/>
    </row>
    <row r="448" spans="1:10" ht="15.75" customHeight="1" x14ac:dyDescent="0.2">
      <c r="A448" s="20"/>
      <c r="B448" s="20"/>
      <c r="C448" s="17">
        <f>+IF(H448=0,IF('Expense Categories'!$G$4="Y",IF(G448="Y",ROUND(F448/'Expense Categories'!$I$1,2),F448),F448),0)</f>
        <v>0</v>
      </c>
      <c r="D448" s="17">
        <f>+IF('Expense Categories'!$G$4="Y",IF(G448="Y",ROUND(C448*'Expense Categories'!$G$1,2),0),0)</f>
        <v>0</v>
      </c>
      <c r="E448" s="17">
        <f>+IF('Expense Categories'!$G$4="Y",IF(G448="Y",ROUND(C448*'Expense Categories'!$G$2,2),0),0)</f>
        <v>0</v>
      </c>
      <c r="F448" s="18"/>
      <c r="G448" s="20"/>
      <c r="H448" s="63"/>
      <c r="I448" s="63"/>
      <c r="J448" s="63"/>
    </row>
    <row r="449" spans="1:10" ht="15.75" customHeight="1" x14ac:dyDescent="0.2">
      <c r="A449" s="20"/>
      <c r="B449" s="20"/>
      <c r="C449" s="17">
        <f>+IF(H449=0,IF('Expense Categories'!$G$4="Y",IF(G449="Y",ROUND(F449/'Expense Categories'!$I$1,2),F449),F449),0)</f>
        <v>0</v>
      </c>
      <c r="D449" s="17">
        <f>+IF('Expense Categories'!$G$4="Y",IF(G449="Y",ROUND(C449*'Expense Categories'!$G$1,2),0),0)</f>
        <v>0</v>
      </c>
      <c r="E449" s="17">
        <f>+IF('Expense Categories'!$G$4="Y",IF(G449="Y",ROUND(C449*'Expense Categories'!$G$2,2),0),0)</f>
        <v>0</v>
      </c>
      <c r="F449" s="18"/>
      <c r="G449" s="20"/>
      <c r="H449" s="63"/>
      <c r="I449" s="63"/>
      <c r="J449" s="63"/>
    </row>
    <row r="450" spans="1:10" ht="15.75" customHeight="1" x14ac:dyDescent="0.2">
      <c r="A450" s="20"/>
      <c r="B450" s="20"/>
      <c r="C450" s="17">
        <f>+IF(H450=0,IF('Expense Categories'!$G$4="Y",IF(G450="Y",ROUND(F450/'Expense Categories'!$I$1,2),F450),F450),0)</f>
        <v>0</v>
      </c>
      <c r="D450" s="17">
        <f>+IF('Expense Categories'!$G$4="Y",IF(G450="Y",ROUND(C450*'Expense Categories'!$G$1,2),0),0)</f>
        <v>0</v>
      </c>
      <c r="E450" s="17">
        <f>+IF('Expense Categories'!$G$4="Y",IF(G450="Y",ROUND(C450*'Expense Categories'!$G$2,2),0),0)</f>
        <v>0</v>
      </c>
      <c r="F450" s="18"/>
      <c r="G450" s="20"/>
      <c r="H450" s="63"/>
      <c r="I450" s="63"/>
      <c r="J450" s="63"/>
    </row>
    <row r="451" spans="1:10" ht="15.75" customHeight="1" x14ac:dyDescent="0.2">
      <c r="A451" s="20"/>
      <c r="B451" s="20"/>
      <c r="C451" s="17">
        <f>+IF(H451=0,IF('Expense Categories'!$G$4="Y",IF(G451="Y",ROUND(F451/'Expense Categories'!$I$1,2),F451),F451),0)</f>
        <v>0</v>
      </c>
      <c r="D451" s="17">
        <f>+IF('Expense Categories'!$G$4="Y",IF(G451="Y",ROUND(C451*'Expense Categories'!$G$1,2),0),0)</f>
        <v>0</v>
      </c>
      <c r="E451" s="17">
        <f>+IF('Expense Categories'!$G$4="Y",IF(G451="Y",ROUND(C451*'Expense Categories'!$G$2,2),0),0)</f>
        <v>0</v>
      </c>
      <c r="F451" s="18"/>
      <c r="G451" s="20"/>
      <c r="H451" s="63"/>
      <c r="I451" s="63"/>
      <c r="J451" s="63"/>
    </row>
    <row r="452" spans="1:10" ht="15.75" customHeight="1" x14ac:dyDescent="0.2">
      <c r="A452" s="20"/>
      <c r="B452" s="20"/>
      <c r="C452" s="17">
        <f>+IF(H452=0,IF('Expense Categories'!$G$4="Y",IF(G452="Y",ROUND(F452/'Expense Categories'!$I$1,2),F452),F452),0)</f>
        <v>0</v>
      </c>
      <c r="D452" s="17">
        <f>+IF('Expense Categories'!$G$4="Y",IF(G452="Y",ROUND(C452*'Expense Categories'!$G$1,2),0),0)</f>
        <v>0</v>
      </c>
      <c r="E452" s="17">
        <f>+IF('Expense Categories'!$G$4="Y",IF(G452="Y",ROUND(C452*'Expense Categories'!$G$2,2),0),0)</f>
        <v>0</v>
      </c>
      <c r="F452" s="18"/>
      <c r="G452" s="20"/>
      <c r="H452" s="63"/>
      <c r="I452" s="63"/>
      <c r="J452" s="63"/>
    </row>
    <row r="453" spans="1:10" ht="15.75" customHeight="1" x14ac:dyDescent="0.2">
      <c r="A453" s="20"/>
      <c r="B453" s="20"/>
      <c r="C453" s="17">
        <f>+IF(H453=0,IF('Expense Categories'!$G$4="Y",IF(G453="Y",ROUND(F453/'Expense Categories'!$I$1,2),F453),F453),0)</f>
        <v>0</v>
      </c>
      <c r="D453" s="17">
        <f>+IF('Expense Categories'!$G$4="Y",IF(G453="Y",ROUND(C453*'Expense Categories'!$G$1,2),0),0)</f>
        <v>0</v>
      </c>
      <c r="E453" s="17">
        <f>+IF('Expense Categories'!$G$4="Y",IF(G453="Y",ROUND(C453*'Expense Categories'!$G$2,2),0),0)</f>
        <v>0</v>
      </c>
      <c r="F453" s="18"/>
      <c r="G453" s="20"/>
      <c r="H453" s="63"/>
      <c r="I453" s="63"/>
      <c r="J453" s="63"/>
    </row>
    <row r="454" spans="1:10" ht="15.75" customHeight="1" x14ac:dyDescent="0.2">
      <c r="A454" s="20"/>
      <c r="B454" s="20"/>
      <c r="C454" s="17">
        <f>+IF(H454=0,IF('Expense Categories'!$G$4="Y",IF(G454="Y",ROUND(F454/'Expense Categories'!$I$1,2),F454),F454),0)</f>
        <v>0</v>
      </c>
      <c r="D454" s="17">
        <f>+IF('Expense Categories'!$G$4="Y",IF(G454="Y",ROUND(C454*'Expense Categories'!$G$1,2),0),0)</f>
        <v>0</v>
      </c>
      <c r="E454" s="17">
        <f>+IF('Expense Categories'!$G$4="Y",IF(G454="Y",ROUND(C454*'Expense Categories'!$G$2,2),0),0)</f>
        <v>0</v>
      </c>
      <c r="F454" s="18"/>
      <c r="G454" s="20"/>
      <c r="H454" s="63"/>
      <c r="I454" s="63"/>
      <c r="J454" s="63"/>
    </row>
    <row r="455" spans="1:10" ht="15.75" customHeight="1" x14ac:dyDescent="0.2">
      <c r="A455" s="20"/>
      <c r="B455" s="20"/>
      <c r="C455" s="17">
        <f>+IF(H455=0,IF('Expense Categories'!$G$4="Y",IF(G455="Y",ROUND(F455/'Expense Categories'!$I$1,2),F455),F455),0)</f>
        <v>0</v>
      </c>
      <c r="D455" s="17">
        <f>+IF('Expense Categories'!$G$4="Y",IF(G455="Y",ROUND(C455*'Expense Categories'!$G$1,2),0),0)</f>
        <v>0</v>
      </c>
      <c r="E455" s="17">
        <f>+IF('Expense Categories'!$G$4="Y",IF(G455="Y",ROUND(C455*'Expense Categories'!$G$2,2),0),0)</f>
        <v>0</v>
      </c>
      <c r="F455" s="18"/>
      <c r="G455" s="20"/>
      <c r="H455" s="63"/>
      <c r="I455" s="63"/>
      <c r="J455" s="63"/>
    </row>
    <row r="456" spans="1:10" ht="15.75" customHeight="1" x14ac:dyDescent="0.2">
      <c r="A456" s="20"/>
      <c r="B456" s="20"/>
      <c r="C456" s="17">
        <f>+IF(H456=0,IF('Expense Categories'!$G$4="Y",IF(G456="Y",ROUND(F456/'Expense Categories'!$I$1,2),F456),F456),0)</f>
        <v>0</v>
      </c>
      <c r="D456" s="17">
        <f>+IF('Expense Categories'!$G$4="Y",IF(G456="Y",ROUND(C456*'Expense Categories'!$G$1,2),0),0)</f>
        <v>0</v>
      </c>
      <c r="E456" s="17">
        <f>+IF('Expense Categories'!$G$4="Y",IF(G456="Y",ROUND(C456*'Expense Categories'!$G$2,2),0),0)</f>
        <v>0</v>
      </c>
      <c r="F456" s="18"/>
      <c r="G456" s="20"/>
      <c r="H456" s="63"/>
      <c r="I456" s="63"/>
      <c r="J456" s="63"/>
    </row>
    <row r="457" spans="1:10" ht="15.75" customHeight="1" x14ac:dyDescent="0.2">
      <c r="A457" s="20"/>
      <c r="B457" s="20"/>
      <c r="C457" s="17">
        <f>+IF(H457=0,IF('Expense Categories'!$G$4="Y",IF(G457="Y",ROUND(F457/'Expense Categories'!$I$1,2),F457),F457),0)</f>
        <v>0</v>
      </c>
      <c r="D457" s="17">
        <f>+IF('Expense Categories'!$G$4="Y",IF(G457="Y",ROUND(C457*'Expense Categories'!$G$1,2),0),0)</f>
        <v>0</v>
      </c>
      <c r="E457" s="17">
        <f>+IF('Expense Categories'!$G$4="Y",IF(G457="Y",ROUND(C457*'Expense Categories'!$G$2,2),0),0)</f>
        <v>0</v>
      </c>
      <c r="F457" s="18"/>
      <c r="G457" s="20"/>
      <c r="H457" s="63"/>
      <c r="I457" s="63"/>
      <c r="J457" s="63"/>
    </row>
    <row r="458" spans="1:10" ht="15.75" customHeight="1" x14ac:dyDescent="0.2">
      <c r="A458" s="20"/>
      <c r="B458" s="20"/>
      <c r="C458" s="17">
        <f>+IF(H458=0,IF('Expense Categories'!$G$4="Y",IF(G458="Y",ROUND(F458/'Expense Categories'!$I$1,2),F458),F458),0)</f>
        <v>0</v>
      </c>
      <c r="D458" s="17">
        <f>+IF('Expense Categories'!$G$4="Y",IF(G458="Y",ROUND(C458*'Expense Categories'!$G$1,2),0),0)</f>
        <v>0</v>
      </c>
      <c r="E458" s="17">
        <f>+IF('Expense Categories'!$G$4="Y",IF(G458="Y",ROUND(C458*'Expense Categories'!$G$2,2),0),0)</f>
        <v>0</v>
      </c>
      <c r="F458" s="18"/>
      <c r="G458" s="20"/>
      <c r="H458" s="63"/>
      <c r="I458" s="63"/>
      <c r="J458" s="63"/>
    </row>
    <row r="459" spans="1:10" ht="15.75" customHeight="1" x14ac:dyDescent="0.2">
      <c r="A459" s="20"/>
      <c r="B459" s="20"/>
      <c r="C459" s="17">
        <f>+IF(H459=0,IF('Expense Categories'!$G$4="Y",IF(G459="Y",ROUND(F459/'Expense Categories'!$I$1,2),F459),F459),0)</f>
        <v>0</v>
      </c>
      <c r="D459" s="17">
        <f>+IF('Expense Categories'!$G$4="Y",IF(G459="Y",ROUND(C459*'Expense Categories'!$G$1,2),0),0)</f>
        <v>0</v>
      </c>
      <c r="E459" s="17">
        <f>+IF('Expense Categories'!$G$4="Y",IF(G459="Y",ROUND(C459*'Expense Categories'!$G$2,2),0),0)</f>
        <v>0</v>
      </c>
      <c r="F459" s="18"/>
      <c r="G459" s="20"/>
      <c r="H459" s="63"/>
      <c r="I459" s="63"/>
      <c r="J459" s="63"/>
    </row>
    <row r="460" spans="1:10" ht="15.75" customHeight="1" x14ac:dyDescent="0.2">
      <c r="A460" s="20"/>
      <c r="B460" s="20"/>
      <c r="C460" s="17">
        <f>+IF(H460=0,IF('Expense Categories'!$G$4="Y",IF(G460="Y",ROUND(F460/'Expense Categories'!$I$1,2),F460),F460),0)</f>
        <v>0</v>
      </c>
      <c r="D460" s="17">
        <f>+IF('Expense Categories'!$G$4="Y",IF(G460="Y",ROUND(C460*'Expense Categories'!$G$1,2),0),0)</f>
        <v>0</v>
      </c>
      <c r="E460" s="17">
        <f>+IF('Expense Categories'!$G$4="Y",IF(G460="Y",ROUND(C460*'Expense Categories'!$G$2,2),0),0)</f>
        <v>0</v>
      </c>
      <c r="F460" s="18"/>
      <c r="G460" s="20"/>
      <c r="H460" s="63"/>
      <c r="I460" s="63"/>
      <c r="J460" s="63"/>
    </row>
    <row r="461" spans="1:10" ht="15.75" customHeight="1" x14ac:dyDescent="0.2">
      <c r="A461" s="20"/>
      <c r="B461" s="20"/>
      <c r="C461" s="17">
        <f>+IF(H461=0,IF('Expense Categories'!$G$4="Y",IF(G461="Y",ROUND(F461/'Expense Categories'!$I$1,2),F461),F461),0)</f>
        <v>0</v>
      </c>
      <c r="D461" s="17">
        <f>+IF('Expense Categories'!$G$4="Y",IF(G461="Y",ROUND(C461*'Expense Categories'!$G$1,2),0),0)</f>
        <v>0</v>
      </c>
      <c r="E461" s="17">
        <f>+IF('Expense Categories'!$G$4="Y",IF(G461="Y",ROUND(C461*'Expense Categories'!$G$2,2),0),0)</f>
        <v>0</v>
      </c>
      <c r="F461" s="18"/>
      <c r="G461" s="20"/>
      <c r="H461" s="63"/>
      <c r="I461" s="63"/>
      <c r="J461" s="63"/>
    </row>
    <row r="462" spans="1:10" ht="15.75" customHeight="1" x14ac:dyDescent="0.2">
      <c r="A462" s="20"/>
      <c r="B462" s="20"/>
      <c r="C462" s="17">
        <f>+IF(H462=0,IF('Expense Categories'!$G$4="Y",IF(G462="Y",ROUND(F462/'Expense Categories'!$I$1,2),F462),F462),0)</f>
        <v>0</v>
      </c>
      <c r="D462" s="17">
        <f>+IF('Expense Categories'!$G$4="Y",IF(G462="Y",ROUND(C462*'Expense Categories'!$G$1,2),0),0)</f>
        <v>0</v>
      </c>
      <c r="E462" s="17">
        <f>+IF('Expense Categories'!$G$4="Y",IF(G462="Y",ROUND(C462*'Expense Categories'!$G$2,2),0),0)</f>
        <v>0</v>
      </c>
      <c r="F462" s="18"/>
      <c r="G462" s="20"/>
      <c r="H462" s="63"/>
      <c r="I462" s="63"/>
      <c r="J462" s="63"/>
    </row>
    <row r="463" spans="1:10" ht="15.75" customHeight="1" x14ac:dyDescent="0.2">
      <c r="A463" s="20"/>
      <c r="B463" s="20"/>
      <c r="C463" s="17">
        <f>+IF(H463=0,IF('Expense Categories'!$G$4="Y",IF(G463="Y",ROUND(F463/'Expense Categories'!$I$1,2),F463),F463),0)</f>
        <v>0</v>
      </c>
      <c r="D463" s="17">
        <f>+IF('Expense Categories'!$G$4="Y",IF(G463="Y",ROUND(C463*'Expense Categories'!$G$1,2),0),0)</f>
        <v>0</v>
      </c>
      <c r="E463" s="17">
        <f>+IF('Expense Categories'!$G$4="Y",IF(G463="Y",ROUND(C463*'Expense Categories'!$G$2,2),0),0)</f>
        <v>0</v>
      </c>
      <c r="F463" s="18"/>
      <c r="G463" s="20"/>
      <c r="H463" s="63"/>
      <c r="I463" s="63"/>
      <c r="J463" s="63"/>
    </row>
    <row r="464" spans="1:10" ht="15.75" customHeight="1" x14ac:dyDescent="0.2">
      <c r="A464" s="20"/>
      <c r="B464" s="20"/>
      <c r="C464" s="17">
        <f>+IF(H464=0,IF('Expense Categories'!$G$4="Y",IF(G464="Y",ROUND(F464/'Expense Categories'!$I$1,2),F464),F464),0)</f>
        <v>0</v>
      </c>
      <c r="D464" s="17">
        <f>+IF('Expense Categories'!$G$4="Y",IF(G464="Y",ROUND(C464*'Expense Categories'!$G$1,2),0),0)</f>
        <v>0</v>
      </c>
      <c r="E464" s="17">
        <f>+IF('Expense Categories'!$G$4="Y",IF(G464="Y",ROUND(C464*'Expense Categories'!$G$2,2),0),0)</f>
        <v>0</v>
      </c>
      <c r="F464" s="18"/>
      <c r="G464" s="20"/>
      <c r="H464" s="63"/>
      <c r="I464" s="63"/>
      <c r="J464" s="63"/>
    </row>
    <row r="465" spans="1:10" ht="15.75" customHeight="1" x14ac:dyDescent="0.2">
      <c r="A465" s="20"/>
      <c r="B465" s="20"/>
      <c r="C465" s="17">
        <f>+IF(H465=0,IF('Expense Categories'!$G$4="Y",IF(G465="Y",ROUND(F465/'Expense Categories'!$I$1,2),F465),F465),0)</f>
        <v>0</v>
      </c>
      <c r="D465" s="17">
        <f>+IF('Expense Categories'!$G$4="Y",IF(G465="Y",ROUND(C465*'Expense Categories'!$G$1,2),0),0)</f>
        <v>0</v>
      </c>
      <c r="E465" s="17">
        <f>+IF('Expense Categories'!$G$4="Y",IF(G465="Y",ROUND(C465*'Expense Categories'!$G$2,2),0),0)</f>
        <v>0</v>
      </c>
      <c r="F465" s="18"/>
      <c r="G465" s="20"/>
      <c r="H465" s="63"/>
      <c r="I465" s="63"/>
      <c r="J465" s="63"/>
    </row>
    <row r="466" spans="1:10" ht="15.75" customHeight="1" x14ac:dyDescent="0.2">
      <c r="A466" s="20"/>
      <c r="B466" s="20"/>
      <c r="C466" s="17">
        <f>+IF(H466=0,IF('Expense Categories'!$G$4="Y",IF(G466="Y",ROUND(F466/'Expense Categories'!$I$1,2),F466),F466),0)</f>
        <v>0</v>
      </c>
      <c r="D466" s="17">
        <f>+IF('Expense Categories'!$G$4="Y",IF(G466="Y",ROUND(C466*'Expense Categories'!$G$1,2),0),0)</f>
        <v>0</v>
      </c>
      <c r="E466" s="17">
        <f>+IF('Expense Categories'!$G$4="Y",IF(G466="Y",ROUND(C466*'Expense Categories'!$G$2,2),0),0)</f>
        <v>0</v>
      </c>
      <c r="F466" s="18"/>
      <c r="G466" s="20"/>
      <c r="H466" s="63"/>
      <c r="I466" s="63"/>
      <c r="J466" s="63"/>
    </row>
    <row r="467" spans="1:10" ht="15.75" customHeight="1" x14ac:dyDescent="0.2">
      <c r="A467" s="20"/>
      <c r="B467" s="20"/>
      <c r="C467" s="17">
        <f>+IF(H467=0,IF('Expense Categories'!$G$4="Y",IF(G467="Y",ROUND(F467/'Expense Categories'!$I$1,2),F467),F467),0)</f>
        <v>0</v>
      </c>
      <c r="D467" s="17">
        <f>+IF('Expense Categories'!$G$4="Y",IF(G467="Y",ROUND(C467*'Expense Categories'!$G$1,2),0),0)</f>
        <v>0</v>
      </c>
      <c r="E467" s="17">
        <f>+IF('Expense Categories'!$G$4="Y",IF(G467="Y",ROUND(C467*'Expense Categories'!$G$2,2),0),0)</f>
        <v>0</v>
      </c>
      <c r="F467" s="18"/>
      <c r="G467" s="20"/>
      <c r="H467" s="63"/>
      <c r="I467" s="63"/>
      <c r="J467" s="63"/>
    </row>
    <row r="468" spans="1:10" ht="15.75" customHeight="1" x14ac:dyDescent="0.2">
      <c r="A468" s="20"/>
      <c r="B468" s="20"/>
      <c r="C468" s="17">
        <f>+IF(H468=0,IF('Expense Categories'!$G$4="Y",IF(G468="Y",ROUND(F468/'Expense Categories'!$I$1,2),F468),F468),0)</f>
        <v>0</v>
      </c>
      <c r="D468" s="17">
        <f>+IF('Expense Categories'!$G$4="Y",IF(G468="Y",ROUND(C468*'Expense Categories'!$G$1,2),0),0)</f>
        <v>0</v>
      </c>
      <c r="E468" s="17">
        <f>+IF('Expense Categories'!$G$4="Y",IF(G468="Y",ROUND(C468*'Expense Categories'!$G$2,2),0),0)</f>
        <v>0</v>
      </c>
      <c r="F468" s="18"/>
      <c r="G468" s="20"/>
      <c r="H468" s="63"/>
      <c r="I468" s="63"/>
      <c r="J468" s="63"/>
    </row>
    <row r="469" spans="1:10" ht="15.75" customHeight="1" x14ac:dyDescent="0.2">
      <c r="A469" s="20"/>
      <c r="B469" s="20"/>
      <c r="C469" s="17">
        <f>+IF(H469=0,IF('Expense Categories'!$G$4="Y",IF(G469="Y",ROUND(F469/'Expense Categories'!$I$1,2),F469),F469),0)</f>
        <v>0</v>
      </c>
      <c r="D469" s="17">
        <f>+IF('Expense Categories'!$G$4="Y",IF(G469="Y",ROUND(C469*'Expense Categories'!$G$1,2),0),0)</f>
        <v>0</v>
      </c>
      <c r="E469" s="17">
        <f>+IF('Expense Categories'!$G$4="Y",IF(G469="Y",ROUND(C469*'Expense Categories'!$G$2,2),0),0)</f>
        <v>0</v>
      </c>
      <c r="F469" s="18"/>
      <c r="G469" s="20"/>
      <c r="H469" s="63"/>
      <c r="I469" s="63"/>
      <c r="J469" s="63"/>
    </row>
    <row r="470" spans="1:10" ht="15.75" customHeight="1" x14ac:dyDescent="0.2">
      <c r="A470" s="20"/>
      <c r="B470" s="20"/>
      <c r="C470" s="17">
        <f>+IF(H470=0,IF('Expense Categories'!$G$4="Y",IF(G470="Y",ROUND(F470/'Expense Categories'!$I$1,2),F470),F470),0)</f>
        <v>0</v>
      </c>
      <c r="D470" s="17">
        <f>+IF('Expense Categories'!$G$4="Y",IF(G470="Y",ROUND(C470*'Expense Categories'!$G$1,2),0),0)</f>
        <v>0</v>
      </c>
      <c r="E470" s="17">
        <f>+IF('Expense Categories'!$G$4="Y",IF(G470="Y",ROUND(C470*'Expense Categories'!$G$2,2),0),0)</f>
        <v>0</v>
      </c>
      <c r="F470" s="18"/>
      <c r="G470" s="20"/>
      <c r="H470" s="63"/>
      <c r="I470" s="63"/>
      <c r="J470" s="63"/>
    </row>
    <row r="471" spans="1:10" ht="15.75" customHeight="1" x14ac:dyDescent="0.2">
      <c r="A471" s="20"/>
      <c r="B471" s="20"/>
      <c r="C471" s="17">
        <f>+IF(H471=0,IF('Expense Categories'!$G$4="Y",IF(G471="Y",ROUND(F471/'Expense Categories'!$I$1,2),F471),F471),0)</f>
        <v>0</v>
      </c>
      <c r="D471" s="17">
        <f>+IF('Expense Categories'!$G$4="Y",IF(G471="Y",ROUND(C471*'Expense Categories'!$G$1,2),0),0)</f>
        <v>0</v>
      </c>
      <c r="E471" s="17">
        <f>+IF('Expense Categories'!$G$4="Y",IF(G471="Y",ROUND(C471*'Expense Categories'!$G$2,2),0),0)</f>
        <v>0</v>
      </c>
      <c r="F471" s="18"/>
      <c r="G471" s="20"/>
      <c r="H471" s="63"/>
      <c r="I471" s="63"/>
      <c r="J471" s="63"/>
    </row>
    <row r="472" spans="1:10" ht="15.75" customHeight="1" x14ac:dyDescent="0.2">
      <c r="A472" s="20"/>
      <c r="B472" s="20"/>
      <c r="C472" s="17">
        <f>+IF(H472=0,IF('Expense Categories'!$G$4="Y",IF(G472="Y",ROUND(F472/'Expense Categories'!$I$1,2),F472),F472),0)</f>
        <v>0</v>
      </c>
      <c r="D472" s="17">
        <f>+IF('Expense Categories'!$G$4="Y",IF(G472="Y",ROUND(C472*'Expense Categories'!$G$1,2),0),0)</f>
        <v>0</v>
      </c>
      <c r="E472" s="17">
        <f>+IF('Expense Categories'!$G$4="Y",IF(G472="Y",ROUND(C472*'Expense Categories'!$G$2,2),0),0)</f>
        <v>0</v>
      </c>
      <c r="F472" s="18"/>
      <c r="G472" s="20"/>
      <c r="H472" s="63"/>
      <c r="I472" s="63"/>
      <c r="J472" s="63"/>
    </row>
    <row r="473" spans="1:10" ht="15.75" customHeight="1" x14ac:dyDescent="0.2">
      <c r="A473" s="20"/>
      <c r="B473" s="20"/>
      <c r="C473" s="17">
        <f>+IF(H473=0,IF('Expense Categories'!$G$4="Y",IF(G473="Y",ROUND(F473/'Expense Categories'!$I$1,2),F473),F473),0)</f>
        <v>0</v>
      </c>
      <c r="D473" s="17">
        <f>+IF('Expense Categories'!$G$4="Y",IF(G473="Y",ROUND(C473*'Expense Categories'!$G$1,2),0),0)</f>
        <v>0</v>
      </c>
      <c r="E473" s="17">
        <f>+IF('Expense Categories'!$G$4="Y",IF(G473="Y",ROUND(C473*'Expense Categories'!$G$2,2),0),0)</f>
        <v>0</v>
      </c>
      <c r="F473" s="18"/>
      <c r="G473" s="20"/>
      <c r="H473" s="63"/>
      <c r="I473" s="63"/>
      <c r="J473" s="63"/>
    </row>
    <row r="474" spans="1:10" ht="15.75" customHeight="1" x14ac:dyDescent="0.2">
      <c r="A474" s="20"/>
      <c r="B474" s="20"/>
      <c r="C474" s="17">
        <f>+IF(H474=0,IF('Expense Categories'!$G$4="Y",IF(G474="Y",ROUND(F474/'Expense Categories'!$I$1,2),F474),F474),0)</f>
        <v>0</v>
      </c>
      <c r="D474" s="17">
        <f>+IF('Expense Categories'!$G$4="Y",IF(G474="Y",ROUND(C474*'Expense Categories'!$G$1,2),0),0)</f>
        <v>0</v>
      </c>
      <c r="E474" s="17">
        <f>+IF('Expense Categories'!$G$4="Y",IF(G474="Y",ROUND(C474*'Expense Categories'!$G$2,2),0),0)</f>
        <v>0</v>
      </c>
      <c r="F474" s="18"/>
      <c r="G474" s="20"/>
      <c r="H474" s="63"/>
      <c r="I474" s="63"/>
      <c r="J474" s="63"/>
    </row>
    <row r="475" spans="1:10" ht="15.75" customHeight="1" x14ac:dyDescent="0.2">
      <c r="A475" s="20"/>
      <c r="B475" s="20"/>
      <c r="C475" s="17">
        <f>+IF(H475=0,IF('Expense Categories'!$G$4="Y",IF(G475="Y",ROUND(F475/'Expense Categories'!$I$1,2),F475),F475),0)</f>
        <v>0</v>
      </c>
      <c r="D475" s="17">
        <f>+IF('Expense Categories'!$G$4="Y",IF(G475="Y",ROUND(C475*'Expense Categories'!$G$1,2),0),0)</f>
        <v>0</v>
      </c>
      <c r="E475" s="17">
        <f>+IF('Expense Categories'!$G$4="Y",IF(G475="Y",ROUND(C475*'Expense Categories'!$G$2,2),0),0)</f>
        <v>0</v>
      </c>
      <c r="F475" s="18"/>
      <c r="G475" s="20"/>
      <c r="H475" s="63"/>
      <c r="I475" s="63"/>
      <c r="J475" s="63"/>
    </row>
    <row r="476" spans="1:10" ht="15.75" customHeight="1" x14ac:dyDescent="0.2">
      <c r="A476" s="20"/>
      <c r="B476" s="20"/>
      <c r="C476" s="17">
        <f>+IF(H476=0,IF('Expense Categories'!$G$4="Y",IF(G476="Y",ROUND(F476/'Expense Categories'!$I$1,2),F476),F476),0)</f>
        <v>0</v>
      </c>
      <c r="D476" s="17">
        <f>+IF('Expense Categories'!$G$4="Y",IF(G476="Y",ROUND(C476*'Expense Categories'!$G$1,2),0),0)</f>
        <v>0</v>
      </c>
      <c r="E476" s="17">
        <f>+IF('Expense Categories'!$G$4="Y",IF(G476="Y",ROUND(C476*'Expense Categories'!$G$2,2),0),0)</f>
        <v>0</v>
      </c>
      <c r="F476" s="18"/>
      <c r="G476" s="20"/>
      <c r="H476" s="63"/>
      <c r="I476" s="63"/>
      <c r="J476" s="63"/>
    </row>
    <row r="477" spans="1:10" ht="15.75" customHeight="1" x14ac:dyDescent="0.2">
      <c r="A477" s="20"/>
      <c r="B477" s="20"/>
      <c r="C477" s="17">
        <f>+IF(H477=0,IF('Expense Categories'!$G$4="Y",IF(G477="Y",ROUND(F477/'Expense Categories'!$I$1,2),F477),F477),0)</f>
        <v>0</v>
      </c>
      <c r="D477" s="17">
        <f>+IF('Expense Categories'!$G$4="Y",IF(G477="Y",ROUND(C477*'Expense Categories'!$G$1,2),0),0)</f>
        <v>0</v>
      </c>
      <c r="E477" s="17">
        <f>+IF('Expense Categories'!$G$4="Y",IF(G477="Y",ROUND(C477*'Expense Categories'!$G$2,2),0),0)</f>
        <v>0</v>
      </c>
      <c r="F477" s="18"/>
      <c r="G477" s="20"/>
      <c r="H477" s="63"/>
      <c r="I477" s="63"/>
      <c r="J477" s="63"/>
    </row>
    <row r="478" spans="1:10" ht="15.75" customHeight="1" x14ac:dyDescent="0.2">
      <c r="A478" s="20"/>
      <c r="B478" s="20"/>
      <c r="C478" s="17">
        <f>+IF(H478=0,IF('Expense Categories'!$G$4="Y",IF(G478="Y",ROUND(F478/'Expense Categories'!$I$1,2),F478),F478),0)</f>
        <v>0</v>
      </c>
      <c r="D478" s="17">
        <f>+IF('Expense Categories'!$G$4="Y",IF(G478="Y",ROUND(C478*'Expense Categories'!$G$1,2),0),0)</f>
        <v>0</v>
      </c>
      <c r="E478" s="17">
        <f>+IF('Expense Categories'!$G$4="Y",IF(G478="Y",ROUND(C478*'Expense Categories'!$G$2,2),0),0)</f>
        <v>0</v>
      </c>
      <c r="F478" s="18"/>
      <c r="G478" s="20"/>
      <c r="H478" s="63"/>
      <c r="I478" s="63"/>
      <c r="J478" s="63"/>
    </row>
    <row r="479" spans="1:10" ht="15.75" customHeight="1" x14ac:dyDescent="0.2">
      <c r="A479" s="20"/>
      <c r="B479" s="20"/>
      <c r="C479" s="17">
        <f>+IF(H479=0,IF('Expense Categories'!$G$4="Y",IF(G479="Y",ROUND(F479/'Expense Categories'!$I$1,2),F479),F479),0)</f>
        <v>0</v>
      </c>
      <c r="D479" s="17">
        <f>+IF('Expense Categories'!$G$4="Y",IF(G479="Y",ROUND(C479*'Expense Categories'!$G$1,2),0),0)</f>
        <v>0</v>
      </c>
      <c r="E479" s="17">
        <f>+IF('Expense Categories'!$G$4="Y",IF(G479="Y",ROUND(C479*'Expense Categories'!$G$2,2),0),0)</f>
        <v>0</v>
      </c>
      <c r="F479" s="18"/>
      <c r="G479" s="20"/>
      <c r="H479" s="63"/>
      <c r="I479" s="63"/>
      <c r="J479" s="63"/>
    </row>
    <row r="480" spans="1:10" ht="15.75" customHeight="1" x14ac:dyDescent="0.2">
      <c r="A480" s="20"/>
      <c r="B480" s="20"/>
      <c r="C480" s="17">
        <f>+IF(H480=0,IF('Expense Categories'!$G$4="Y",IF(G480="Y",ROUND(F480/'Expense Categories'!$I$1,2),F480),F480),0)</f>
        <v>0</v>
      </c>
      <c r="D480" s="17">
        <f>+IF('Expense Categories'!$G$4="Y",IF(G480="Y",ROUND(C480*'Expense Categories'!$G$1,2),0),0)</f>
        <v>0</v>
      </c>
      <c r="E480" s="17">
        <f>+IF('Expense Categories'!$G$4="Y",IF(G480="Y",ROUND(C480*'Expense Categories'!$G$2,2),0),0)</f>
        <v>0</v>
      </c>
      <c r="F480" s="18"/>
      <c r="G480" s="20"/>
      <c r="H480" s="63"/>
      <c r="I480" s="63"/>
      <c r="J480" s="63"/>
    </row>
    <row r="481" spans="1:10" ht="15.75" customHeight="1" x14ac:dyDescent="0.2">
      <c r="A481" s="20"/>
      <c r="B481" s="20"/>
      <c r="C481" s="17">
        <f>+IF(H481=0,IF('Expense Categories'!$G$4="Y",IF(G481="Y",ROUND(F481/'Expense Categories'!$I$1,2),F481),F481),0)</f>
        <v>0</v>
      </c>
      <c r="D481" s="17">
        <f>+IF('Expense Categories'!$G$4="Y",IF(G481="Y",ROUND(C481*'Expense Categories'!$G$1,2),0),0)</f>
        <v>0</v>
      </c>
      <c r="E481" s="17">
        <f>+IF('Expense Categories'!$G$4="Y",IF(G481="Y",ROUND(C481*'Expense Categories'!$G$2,2),0),0)</f>
        <v>0</v>
      </c>
      <c r="F481" s="18"/>
      <c r="G481" s="20"/>
      <c r="H481" s="63"/>
      <c r="I481" s="63"/>
      <c r="J481" s="63"/>
    </row>
    <row r="482" spans="1:10" ht="15.75" customHeight="1" x14ac:dyDescent="0.2">
      <c r="A482" s="20"/>
      <c r="B482" s="20"/>
      <c r="C482" s="17">
        <f>+IF(H482=0,IF('Expense Categories'!$G$4="Y",IF(G482="Y",ROUND(F482/'Expense Categories'!$I$1,2),F482),F482),0)</f>
        <v>0</v>
      </c>
      <c r="D482" s="17">
        <f>+IF('Expense Categories'!$G$4="Y",IF(G482="Y",ROUND(C482*'Expense Categories'!$G$1,2),0),0)</f>
        <v>0</v>
      </c>
      <c r="E482" s="17">
        <f>+IF('Expense Categories'!$G$4="Y",IF(G482="Y",ROUND(C482*'Expense Categories'!$G$2,2),0),0)</f>
        <v>0</v>
      </c>
      <c r="F482" s="18"/>
      <c r="G482" s="20"/>
      <c r="H482" s="63"/>
      <c r="I482" s="63"/>
      <c r="J482" s="63"/>
    </row>
    <row r="483" spans="1:10" ht="15.75" customHeight="1" x14ac:dyDescent="0.2">
      <c r="A483" s="20"/>
      <c r="B483" s="20"/>
      <c r="C483" s="17">
        <f>+IF(H483=0,IF('Expense Categories'!$G$4="Y",IF(G483="Y",ROUND(F483/'Expense Categories'!$I$1,2),F483),F483),0)</f>
        <v>0</v>
      </c>
      <c r="D483" s="17">
        <f>+IF('Expense Categories'!$G$4="Y",IF(G483="Y",ROUND(C483*'Expense Categories'!$G$1,2),0),0)</f>
        <v>0</v>
      </c>
      <c r="E483" s="17">
        <f>+IF('Expense Categories'!$G$4="Y",IF(G483="Y",ROUND(C483*'Expense Categories'!$G$2,2),0),0)</f>
        <v>0</v>
      </c>
      <c r="F483" s="18"/>
      <c r="G483" s="20"/>
      <c r="H483" s="63"/>
      <c r="I483" s="63"/>
      <c r="J483" s="63"/>
    </row>
    <row r="484" spans="1:10" ht="15.75" customHeight="1" x14ac:dyDescent="0.2">
      <c r="A484" s="20"/>
      <c r="B484" s="20"/>
      <c r="C484" s="17">
        <f>+IF(H484=0,IF('Expense Categories'!$G$4="Y",IF(G484="Y",ROUND(F484/'Expense Categories'!$I$1,2),F484),F484),0)</f>
        <v>0</v>
      </c>
      <c r="D484" s="17">
        <f>+IF('Expense Categories'!$G$4="Y",IF(G484="Y",ROUND(C484*'Expense Categories'!$G$1,2),0),0)</f>
        <v>0</v>
      </c>
      <c r="E484" s="17">
        <f>+IF('Expense Categories'!$G$4="Y",IF(G484="Y",ROUND(C484*'Expense Categories'!$G$2,2),0),0)</f>
        <v>0</v>
      </c>
      <c r="F484" s="18"/>
      <c r="G484" s="20"/>
      <c r="H484" s="63"/>
      <c r="I484" s="63"/>
      <c r="J484" s="63"/>
    </row>
    <row r="485" spans="1:10" ht="15.75" customHeight="1" x14ac:dyDescent="0.2">
      <c r="A485" s="20"/>
      <c r="B485" s="20"/>
      <c r="C485" s="17">
        <f>+IF(H485=0,IF('Expense Categories'!$G$4="Y",IF(G485="Y",ROUND(F485/'Expense Categories'!$I$1,2),F485),F485),0)</f>
        <v>0</v>
      </c>
      <c r="D485" s="17">
        <f>+IF('Expense Categories'!$G$4="Y",IF(G485="Y",ROUND(C485*'Expense Categories'!$G$1,2),0),0)</f>
        <v>0</v>
      </c>
      <c r="E485" s="17">
        <f>+IF('Expense Categories'!$G$4="Y",IF(G485="Y",ROUND(C485*'Expense Categories'!$G$2,2),0),0)</f>
        <v>0</v>
      </c>
      <c r="F485" s="18"/>
      <c r="G485" s="20"/>
      <c r="H485" s="63"/>
      <c r="I485" s="63"/>
      <c r="J485" s="63"/>
    </row>
    <row r="486" spans="1:10" ht="15.75" customHeight="1" x14ac:dyDescent="0.2">
      <c r="A486" s="20"/>
      <c r="B486" s="20"/>
      <c r="C486" s="17">
        <f>+IF(H486=0,IF('Expense Categories'!$G$4="Y",IF(G486="Y",ROUND(F486/'Expense Categories'!$I$1,2),F486),F486),0)</f>
        <v>0</v>
      </c>
      <c r="D486" s="17">
        <f>+IF('Expense Categories'!$G$4="Y",IF(G486="Y",ROUND(C486*'Expense Categories'!$G$1,2),0),0)</f>
        <v>0</v>
      </c>
      <c r="E486" s="17">
        <f>+IF('Expense Categories'!$G$4="Y",IF(G486="Y",ROUND(C486*'Expense Categories'!$G$2,2),0),0)</f>
        <v>0</v>
      </c>
      <c r="F486" s="18"/>
      <c r="G486" s="20"/>
      <c r="H486" s="63"/>
      <c r="I486" s="63"/>
      <c r="J486" s="63"/>
    </row>
    <row r="487" spans="1:10" ht="15.75" customHeight="1" x14ac:dyDescent="0.2">
      <c r="A487" s="20"/>
      <c r="B487" s="20"/>
      <c r="C487" s="17">
        <f>+IF(H487=0,IF('Expense Categories'!$G$4="Y",IF(G487="Y",ROUND(F487/'Expense Categories'!$I$1,2),F487),F487),0)</f>
        <v>0</v>
      </c>
      <c r="D487" s="17">
        <f>+IF('Expense Categories'!$G$4="Y",IF(G487="Y",ROUND(C487*'Expense Categories'!$G$1,2),0),0)</f>
        <v>0</v>
      </c>
      <c r="E487" s="17">
        <f>+IF('Expense Categories'!$G$4="Y",IF(G487="Y",ROUND(C487*'Expense Categories'!$G$2,2),0),0)</f>
        <v>0</v>
      </c>
      <c r="F487" s="18"/>
      <c r="G487" s="20"/>
      <c r="H487" s="63"/>
      <c r="I487" s="63"/>
      <c r="J487" s="63"/>
    </row>
    <row r="488" spans="1:10" ht="15.75" customHeight="1" x14ac:dyDescent="0.2">
      <c r="A488" s="20"/>
      <c r="B488" s="20"/>
      <c r="C488" s="17">
        <f>+IF(H488=0,IF('Expense Categories'!$G$4="Y",IF(G488="Y",ROUND(F488/'Expense Categories'!$I$1,2),F488),F488),0)</f>
        <v>0</v>
      </c>
      <c r="D488" s="17">
        <f>+IF('Expense Categories'!$G$4="Y",IF(G488="Y",ROUND(C488*'Expense Categories'!$G$1,2),0),0)</f>
        <v>0</v>
      </c>
      <c r="E488" s="17">
        <f>+IF('Expense Categories'!$G$4="Y",IF(G488="Y",ROUND(C488*'Expense Categories'!$G$2,2),0),0)</f>
        <v>0</v>
      </c>
      <c r="F488" s="18"/>
      <c r="G488" s="20"/>
      <c r="H488" s="63"/>
      <c r="I488" s="63"/>
      <c r="J488" s="63"/>
    </row>
    <row r="489" spans="1:10" ht="15.75" customHeight="1" x14ac:dyDescent="0.2">
      <c r="A489" s="20"/>
      <c r="B489" s="20"/>
      <c r="C489" s="17">
        <f>+IF(H489=0,IF('Expense Categories'!$G$4="Y",IF(G489="Y",ROUND(F489/'Expense Categories'!$I$1,2),F489),F489),0)</f>
        <v>0</v>
      </c>
      <c r="D489" s="17">
        <f>+IF('Expense Categories'!$G$4="Y",IF(G489="Y",ROUND(C489*'Expense Categories'!$G$1,2),0),0)</f>
        <v>0</v>
      </c>
      <c r="E489" s="17">
        <f>+IF('Expense Categories'!$G$4="Y",IF(G489="Y",ROUND(C489*'Expense Categories'!$G$2,2),0),0)</f>
        <v>0</v>
      </c>
      <c r="F489" s="18"/>
      <c r="G489" s="20"/>
      <c r="H489" s="63"/>
      <c r="I489" s="63"/>
      <c r="J489" s="63"/>
    </row>
    <row r="490" spans="1:10" ht="15.75" customHeight="1" x14ac:dyDescent="0.2">
      <c r="A490" s="20"/>
      <c r="B490" s="20"/>
      <c r="C490" s="17">
        <f>+IF(H490=0,IF('Expense Categories'!$G$4="Y",IF(G490="Y",ROUND(F490/'Expense Categories'!$I$1,2),F490),F490),0)</f>
        <v>0</v>
      </c>
      <c r="D490" s="17">
        <f>+IF('Expense Categories'!$G$4="Y",IF(G490="Y",ROUND(C490*'Expense Categories'!$G$1,2),0),0)</f>
        <v>0</v>
      </c>
      <c r="E490" s="17">
        <f>+IF('Expense Categories'!$G$4="Y",IF(G490="Y",ROUND(C490*'Expense Categories'!$G$2,2),0),0)</f>
        <v>0</v>
      </c>
      <c r="F490" s="18"/>
      <c r="G490" s="20"/>
      <c r="H490" s="63"/>
      <c r="I490" s="63"/>
      <c r="J490" s="63"/>
    </row>
    <row r="491" spans="1:10" ht="15.75" customHeight="1" x14ac:dyDescent="0.2">
      <c r="A491" s="20"/>
      <c r="B491" s="20"/>
      <c r="C491" s="17">
        <f>+IF(H491=0,IF('Expense Categories'!$G$4="Y",IF(G491="Y",ROUND(F491/'Expense Categories'!$I$1,2),F491),F491),0)</f>
        <v>0</v>
      </c>
      <c r="D491" s="17">
        <f>+IF('Expense Categories'!$G$4="Y",IF(G491="Y",ROUND(C491*'Expense Categories'!$G$1,2),0),0)</f>
        <v>0</v>
      </c>
      <c r="E491" s="17">
        <f>+IF('Expense Categories'!$G$4="Y",IF(G491="Y",ROUND(C491*'Expense Categories'!$G$2,2),0),0)</f>
        <v>0</v>
      </c>
      <c r="F491" s="18"/>
      <c r="G491" s="20"/>
      <c r="H491" s="63"/>
      <c r="I491" s="63"/>
      <c r="J491" s="63"/>
    </row>
    <row r="492" spans="1:10" ht="15.75" customHeight="1" x14ac:dyDescent="0.2">
      <c r="A492" s="20"/>
      <c r="B492" s="20"/>
      <c r="C492" s="17">
        <f>+IF(H492=0,IF('Expense Categories'!$G$4="Y",IF(G492="Y",ROUND(F492/'Expense Categories'!$I$1,2),F492),F492),0)</f>
        <v>0</v>
      </c>
      <c r="D492" s="17">
        <f>+IF('Expense Categories'!$G$4="Y",IF(G492="Y",ROUND(C492*'Expense Categories'!$G$1,2),0),0)</f>
        <v>0</v>
      </c>
      <c r="E492" s="17">
        <f>+IF('Expense Categories'!$G$4="Y",IF(G492="Y",ROUND(C492*'Expense Categories'!$G$2,2),0),0)</f>
        <v>0</v>
      </c>
      <c r="F492" s="18"/>
      <c r="G492" s="20"/>
      <c r="H492" s="63"/>
      <c r="I492" s="63"/>
      <c r="J492" s="63"/>
    </row>
    <row r="493" spans="1:10" ht="15.75" customHeight="1" x14ac:dyDescent="0.2">
      <c r="A493" s="20"/>
      <c r="B493" s="20"/>
      <c r="C493" s="17">
        <f>+IF(H493=0,IF('Expense Categories'!$G$4="Y",IF(G493="Y",ROUND(F493/'Expense Categories'!$I$1,2),F493),F493),0)</f>
        <v>0</v>
      </c>
      <c r="D493" s="17">
        <f>+IF('Expense Categories'!$G$4="Y",IF(G493="Y",ROUND(C493*'Expense Categories'!$G$1,2),0),0)</f>
        <v>0</v>
      </c>
      <c r="E493" s="17">
        <f>+IF('Expense Categories'!$G$4="Y",IF(G493="Y",ROUND(C493*'Expense Categories'!$G$2,2),0),0)</f>
        <v>0</v>
      </c>
      <c r="F493" s="18"/>
      <c r="G493" s="20"/>
      <c r="H493" s="63"/>
      <c r="I493" s="63"/>
      <c r="J493" s="63"/>
    </row>
    <row r="494" spans="1:10" ht="15.75" customHeight="1" x14ac:dyDescent="0.2">
      <c r="A494" s="20"/>
      <c r="B494" s="20"/>
      <c r="C494" s="17">
        <f>+IF(H494=0,IF('Expense Categories'!$G$4="Y",IF(G494="Y",ROUND(F494/'Expense Categories'!$I$1,2),F494),F494),0)</f>
        <v>0</v>
      </c>
      <c r="D494" s="17">
        <f>+IF('Expense Categories'!$G$4="Y",IF(G494="Y",ROUND(C494*'Expense Categories'!$G$1,2),0),0)</f>
        <v>0</v>
      </c>
      <c r="E494" s="17">
        <f>+IF('Expense Categories'!$G$4="Y",IF(G494="Y",ROUND(C494*'Expense Categories'!$G$2,2),0),0)</f>
        <v>0</v>
      </c>
      <c r="F494" s="18"/>
      <c r="G494" s="20"/>
      <c r="H494" s="63"/>
      <c r="I494" s="63"/>
      <c r="J494" s="63"/>
    </row>
    <row r="495" spans="1:10" ht="15.75" customHeight="1" x14ac:dyDescent="0.2">
      <c r="A495" s="20"/>
      <c r="B495" s="20"/>
      <c r="C495" s="17">
        <f>+IF(H495=0,IF('Expense Categories'!$G$4="Y",IF(G495="Y",ROUND(F495/'Expense Categories'!$I$1,2),F495),F495),0)</f>
        <v>0</v>
      </c>
      <c r="D495" s="17">
        <f>+IF('Expense Categories'!$G$4="Y",IF(G495="Y",ROUND(C495*'Expense Categories'!$G$1,2),0),0)</f>
        <v>0</v>
      </c>
      <c r="E495" s="17">
        <f>+IF('Expense Categories'!$G$4="Y",IF(G495="Y",ROUND(C495*'Expense Categories'!$G$2,2),0),0)</f>
        <v>0</v>
      </c>
      <c r="F495" s="18"/>
      <c r="G495" s="20"/>
      <c r="H495" s="63"/>
      <c r="I495" s="63"/>
      <c r="J495" s="63"/>
    </row>
    <row r="496" spans="1:10" ht="15.75" customHeight="1" x14ac:dyDescent="0.2">
      <c r="A496" s="20"/>
      <c r="B496" s="20"/>
      <c r="C496" s="17">
        <f>+IF(H496=0,IF('Expense Categories'!$G$4="Y",IF(G496="Y",ROUND(F496/'Expense Categories'!$I$1,2),F496),F496),0)</f>
        <v>0</v>
      </c>
      <c r="D496" s="17">
        <f>+IF('Expense Categories'!$G$4="Y",IF(G496="Y",ROUND(C496*'Expense Categories'!$G$1,2),0),0)</f>
        <v>0</v>
      </c>
      <c r="E496" s="17">
        <f>+IF('Expense Categories'!$G$4="Y",IF(G496="Y",ROUND(C496*'Expense Categories'!$G$2,2),0),0)</f>
        <v>0</v>
      </c>
      <c r="F496" s="18"/>
      <c r="G496" s="20"/>
      <c r="H496" s="63"/>
      <c r="I496" s="63"/>
      <c r="J496" s="63"/>
    </row>
    <row r="497" spans="1:10" ht="15.75" customHeight="1" x14ac:dyDescent="0.2">
      <c r="A497" s="20"/>
      <c r="B497" s="20"/>
      <c r="C497" s="17">
        <f>+IF(H497=0,IF('Expense Categories'!$G$4="Y",IF(G497="Y",ROUND(F497/'Expense Categories'!$I$1,2),F497),F497),0)</f>
        <v>0</v>
      </c>
      <c r="D497" s="17">
        <f>+IF('Expense Categories'!$G$4="Y",IF(G497="Y",ROUND(C497*'Expense Categories'!$G$1,2),0),0)</f>
        <v>0</v>
      </c>
      <c r="E497" s="17">
        <f>+IF('Expense Categories'!$G$4="Y",IF(G497="Y",ROUND(C497*'Expense Categories'!$G$2,2),0),0)</f>
        <v>0</v>
      </c>
      <c r="F497" s="18"/>
      <c r="G497" s="20"/>
      <c r="H497" s="63"/>
      <c r="I497" s="63"/>
      <c r="J497" s="63"/>
    </row>
    <row r="498" spans="1:10" ht="15.75" customHeight="1" x14ac:dyDescent="0.2">
      <c r="A498" s="20"/>
      <c r="B498" s="20"/>
      <c r="C498" s="17">
        <f>+IF(H498=0,IF('Expense Categories'!$G$4="Y",IF(G498="Y",ROUND(F498/'Expense Categories'!$I$1,2),F498),F498),0)</f>
        <v>0</v>
      </c>
      <c r="D498" s="17">
        <f>+IF('Expense Categories'!$G$4="Y",IF(G498="Y",ROUND(C498*'Expense Categories'!$G$1,2),0),0)</f>
        <v>0</v>
      </c>
      <c r="E498" s="17">
        <f>+IF('Expense Categories'!$G$4="Y",IF(G498="Y",ROUND(C498*'Expense Categories'!$G$2,2),0),0)</f>
        <v>0</v>
      </c>
      <c r="F498" s="18"/>
      <c r="G498" s="20"/>
      <c r="H498" s="63"/>
      <c r="I498" s="63"/>
      <c r="J498" s="63"/>
    </row>
    <row r="499" spans="1:10" ht="15.75" customHeight="1" x14ac:dyDescent="0.2">
      <c r="A499" s="20"/>
      <c r="B499" s="20"/>
      <c r="C499" s="17">
        <f>+IF(H499=0,IF('Expense Categories'!$G$4="Y",IF(G499="Y",ROUND(F499/'Expense Categories'!$I$1,2),F499),F499),0)</f>
        <v>0</v>
      </c>
      <c r="D499" s="17">
        <f>+IF('Expense Categories'!$G$4="Y",IF(G499="Y",ROUND(C499*'Expense Categories'!$G$1,2),0),0)</f>
        <v>0</v>
      </c>
      <c r="E499" s="17">
        <f>+IF('Expense Categories'!$G$4="Y",IF(G499="Y",ROUND(C499*'Expense Categories'!$G$2,2),0),0)</f>
        <v>0</v>
      </c>
      <c r="F499" s="18"/>
      <c r="G499" s="20"/>
      <c r="H499" s="63"/>
      <c r="I499" s="63"/>
      <c r="J499" s="63"/>
    </row>
    <row r="500" spans="1:10" ht="15.75" customHeight="1" x14ac:dyDescent="0.2">
      <c r="A500" s="20"/>
      <c r="B500" s="20"/>
      <c r="C500" s="17">
        <f>+IF(H500=0,IF('Expense Categories'!$G$4="Y",IF(G500="Y",ROUND(F500/'Expense Categories'!$I$1,2),F500),F500),0)</f>
        <v>0</v>
      </c>
      <c r="D500" s="17">
        <f>+IF('Expense Categories'!$G$4="Y",IF(G500="Y",ROUND(C500*'Expense Categories'!$G$1,2),0),0)</f>
        <v>0</v>
      </c>
      <c r="E500" s="17">
        <f>+IF('Expense Categories'!$G$4="Y",IF(G500="Y",ROUND(C500*'Expense Categories'!$G$2,2),0),0)</f>
        <v>0</v>
      </c>
      <c r="F500" s="18"/>
      <c r="G500" s="20"/>
      <c r="H500" s="63"/>
      <c r="I500" s="63"/>
      <c r="J500" s="63"/>
    </row>
    <row r="501" spans="1:10" ht="15.75" customHeight="1" x14ac:dyDescent="0.2">
      <c r="A501" s="20"/>
      <c r="B501" s="20"/>
      <c r="C501" s="17">
        <f>+IF(H501=0,IF('Expense Categories'!$G$4="Y",IF(G501="Y",ROUND(F501/'Expense Categories'!$I$1,2),F501),F501),0)</f>
        <v>0</v>
      </c>
      <c r="D501" s="17">
        <f>+IF('Expense Categories'!$G$4="Y",IF(G501="Y",ROUND(C501*'Expense Categories'!$G$1,2),0),0)</f>
        <v>0</v>
      </c>
      <c r="E501" s="17">
        <f>+IF('Expense Categories'!$G$4="Y",IF(G501="Y",ROUND(C501*'Expense Categories'!$G$2,2),0),0)</f>
        <v>0</v>
      </c>
      <c r="F501" s="18"/>
      <c r="G501" s="20"/>
      <c r="H501" s="63"/>
      <c r="I501" s="63"/>
      <c r="J501" s="63"/>
    </row>
    <row r="502" spans="1:10" ht="15.75" customHeight="1" x14ac:dyDescent="0.2">
      <c r="A502" s="20"/>
      <c r="B502" s="20"/>
      <c r="C502" s="17">
        <f>+IF(H502=0,IF('Expense Categories'!$G$4="Y",IF(G502="Y",ROUND(F502/'Expense Categories'!$I$1,2),F502),F502),0)</f>
        <v>0</v>
      </c>
      <c r="D502" s="17">
        <f>+IF('Expense Categories'!$G$4="Y",IF(G502="Y",ROUND(C502*'Expense Categories'!$G$1,2),0),0)</f>
        <v>0</v>
      </c>
      <c r="E502" s="17">
        <f>+IF('Expense Categories'!$G$4="Y",IF(G502="Y",ROUND(C502*'Expense Categories'!$G$2,2),0),0)</f>
        <v>0</v>
      </c>
      <c r="F502" s="18"/>
      <c r="G502" s="20"/>
      <c r="H502" s="63"/>
      <c r="I502" s="63"/>
      <c r="J502" s="63"/>
    </row>
  </sheetData>
  <sheetProtection algorithmName="SHA-512" hashValue="J/VuPr3lG3j6sHOxcqXJ0udP8jA2ki410iEXiCVjB5fDBJUw6NAbQH/X0ocqjGSer5YM7NYQBssWUBIHcBseVA==" saltValue="LyFVVgisbbWEIPY/RNpPnw==" spinCount="100000" sheet="1" objects="1" scenarios="1"/>
  <autoFilter ref="A1:J489" xr:uid="{00000000-0009-0000-0000-000001000000}"/>
  <conditionalFormatting sqref="C2:E502">
    <cfRule type="cellIs" dxfId="1" priority="3" operator="equal">
      <formula>0</formula>
    </cfRule>
  </conditionalFormatting>
  <dataValidations count="2">
    <dataValidation type="custom" allowBlank="1" showDropDown="1" showInputMessage="1" prompt="Enter a valid date" sqref="B1:B5" xr:uid="{00000000-0002-0000-0100-000000000000}">
      <formula1>OR(NOT(ISERROR(DATEVALUE(B1))), AND(ISNUMBER(B1), LEFT(CELL("format", B1))="D"))</formula1>
    </dataValidation>
    <dataValidation type="list" allowBlank="1" showInputMessage="1" showErrorMessage="1" sqref="G2:G502" xr:uid="{00000000-0002-0000-0100-000001000000}">
      <formula1>"Y,N"</formula1>
    </dataValidation>
  </dataValidations>
  <pageMargins left="0.7" right="0.7" top="0.75" bottom="0.75" header="0.3" footer="0.3"/>
  <pageSetup orientation="portrait" copies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G1002"/>
  <sheetViews>
    <sheetView workbookViewId="0">
      <selection activeCell="A2" sqref="A2"/>
    </sheetView>
  </sheetViews>
  <sheetFormatPr defaultColWidth="14.42578125" defaultRowHeight="15.75" customHeight="1" x14ac:dyDescent="0.2"/>
  <cols>
    <col min="1" max="1" width="25.5703125" style="2" customWidth="1"/>
    <col min="2" max="2" width="10.28515625" style="2" customWidth="1"/>
    <col min="3" max="3" width="11.42578125" style="2" customWidth="1"/>
    <col min="4" max="4" width="9.42578125" style="2" customWidth="1"/>
    <col min="5" max="5" width="11.42578125" style="2" customWidth="1"/>
    <col min="6" max="6" width="8.5703125" style="2" customWidth="1"/>
    <col min="7" max="7" width="11.140625" style="2" bestFit="1" customWidth="1"/>
    <col min="8" max="8" width="25.140625" style="2" customWidth="1"/>
    <col min="9" max="9" width="26" style="2" hidden="1" customWidth="1"/>
    <col min="10" max="10" width="10" style="54" hidden="1" customWidth="1"/>
    <col min="11" max="13" width="10" style="2" hidden="1" customWidth="1"/>
    <col min="14" max="14" width="13" style="2" bestFit="1" customWidth="1"/>
    <col min="15" max="15" width="19" style="47" customWidth="1"/>
    <col min="16" max="16" width="14.7109375" style="47" customWidth="1"/>
    <col min="17" max="17" width="14.85546875" style="47" customWidth="1"/>
    <col min="18" max="18" width="9.28515625" style="47" customWidth="1"/>
    <col min="19" max="28" width="14.42578125" style="47"/>
    <col min="29" max="16384" width="14.42578125" style="2"/>
  </cols>
  <sheetData>
    <row r="1" spans="1:19" ht="15.75" customHeight="1" thickBot="1" x14ac:dyDescent="0.25">
      <c r="A1" s="23" t="s">
        <v>0</v>
      </c>
      <c r="B1" s="23" t="s">
        <v>2</v>
      </c>
      <c r="C1" s="24" t="s">
        <v>3</v>
      </c>
      <c r="D1" s="24" t="s">
        <v>4</v>
      </c>
      <c r="E1" s="24" t="s">
        <v>5</v>
      </c>
      <c r="F1" s="24" t="s">
        <v>6</v>
      </c>
      <c r="G1" s="24" t="s">
        <v>7</v>
      </c>
      <c r="H1" s="24" t="s">
        <v>9</v>
      </c>
      <c r="I1" s="53" t="s">
        <v>84</v>
      </c>
      <c r="N1" s="24" t="s">
        <v>40</v>
      </c>
      <c r="O1" s="56" t="s">
        <v>67</v>
      </c>
      <c r="P1" s="57" t="s">
        <v>64</v>
      </c>
      <c r="Q1" s="57" t="s">
        <v>65</v>
      </c>
      <c r="R1" s="58"/>
      <c r="S1" s="59" t="s">
        <v>66</v>
      </c>
    </row>
    <row r="2" spans="1:19" ht="15.75" customHeight="1" x14ac:dyDescent="0.2">
      <c r="A2" s="21"/>
      <c r="B2" s="22"/>
      <c r="C2" s="17">
        <f>IF(O2=0,IF(N2="Y",IF('Expense Categories'!$G$4="Y",G2-ROUND(E2,2)-ROUND(D2,2),Expenses!G2),G2),0)</f>
        <v>0</v>
      </c>
      <c r="D2" s="17">
        <f>IF(H2='Expense Categories'!A$2,IF(N2="Y",IF('Expense Categories'!$G$4="Y",IF(ISNUMBER(MATCH(H2,'Expense Categories'!$D$2:$D$15,0)),0,(($G2-$F2)/2)/'Expense Categories'!$I$1*'Expense Categories'!$G$1),0),0),IF(N2="Y",IF('Expense Categories'!$G$4="Y",IF(ISNUMBER(MATCH(H2,'Expense Categories'!$D$2:$D$15,0)),0,($G2-$F2)/'Expense Categories'!$I$1*'Expense Categories'!$G$1),0),0))</f>
        <v>0</v>
      </c>
      <c r="E2" s="17">
        <f>IF(H2='Expense Categories'!A$2,IF(N2="Y",IF('Expense Categories'!$G$4="Y",IF(ISNUMBER(MATCH(H2,'Expense Categories'!$D$2:$D$15,0)),0,(($G2-$F2)/2)/'Expense Categories'!$I$1*'Expense Categories'!$G$2),0),0),IF(N2="Y",IF('Expense Categories'!$G$4="Y",IF(ISNUMBER(MATCH(H2,'Expense Categories'!$D$2:$D$15,0)),0,($G2-$F2)/'Expense Categories'!$I$1*'Expense Categories'!$G$2),0),0))</f>
        <v>0</v>
      </c>
      <c r="F2" s="18"/>
      <c r="G2" s="18"/>
      <c r="H2" s="21"/>
      <c r="I2" s="73" t="s">
        <v>8</v>
      </c>
      <c r="N2" s="34" t="s">
        <v>60</v>
      </c>
      <c r="O2" s="63"/>
      <c r="P2" s="63"/>
      <c r="Q2" s="63"/>
    </row>
    <row r="3" spans="1:19" ht="15.75" customHeight="1" x14ac:dyDescent="0.2">
      <c r="A3" s="21"/>
      <c r="B3" s="22"/>
      <c r="C3" s="17">
        <f>IF(O3=0,IF(N3="Y",IF('Expense Categories'!$G$4="Y",G3-ROUND(E3,2)-ROUND(D3,2),Expenses!G3),G3),0)</f>
        <v>0</v>
      </c>
      <c r="D3" s="17">
        <f>IF(H3='Expense Categories'!A$2,IF(N3="Y",IF('Expense Categories'!$G$4="Y",IF(ISNUMBER(MATCH(H3,'Expense Categories'!$D$2:$D$15,0)),0,(($G3-$F3)/2)/'Expense Categories'!$I$1*'Expense Categories'!$G$1),0),0),IF(N3="Y",IF('Expense Categories'!$G$4="Y",IF(ISNUMBER(MATCH(H3,'Expense Categories'!$D$2:$D$15,0)),0,($G3-$F3)/'Expense Categories'!$I$1*'Expense Categories'!$G$1),0),0))</f>
        <v>0</v>
      </c>
      <c r="E3" s="17">
        <f>IF(H3='Expense Categories'!A$2,IF(N3="Y",IF('Expense Categories'!$G$4="Y",IF(ISNUMBER(MATCH(H3,'Expense Categories'!$D$2:$D$15,0)),0,(($G3-$F3)/2)/'Expense Categories'!$I$1*'Expense Categories'!$G$2),0),0),IF(N3="Y",IF('Expense Categories'!$G$4="Y",IF(ISNUMBER(MATCH(H3,'Expense Categories'!$D$2:$D$15,0)),0,($G3-$F3)/'Expense Categories'!$I$1*'Expense Categories'!$G$2),0),0))</f>
        <v>0</v>
      </c>
      <c r="F3" s="18"/>
      <c r="G3" s="18"/>
      <c r="H3" s="21"/>
      <c r="I3" s="2" t="str">
        <f>+'Expense Categories'!A28</f>
        <v>Home Heat</v>
      </c>
      <c r="J3" s="54">
        <f>SUMIFS(Expenses!$D$2:$D$1002,Expenses!$B$2:$B$1002,"&gt;="&amp;Summary!B$3,Expenses!$B$2:$B$1002,"&lt;="&amp;Summary!B$4,Expenses!$H$2:$H$1002,"="&amp;'Expense Categories'!$A$28)*'Expense Categories'!$L$1</f>
        <v>0</v>
      </c>
      <c r="K3" s="54">
        <f>SUMIFS(Expenses!$D$2:$D$1002,Expenses!$B$2:$B$1002,"&gt;="&amp;Summary!C$3,Expenses!$B$2:$B$1002,"&lt;="&amp;Summary!C$4,Expenses!$H$2:$H$1002,"="&amp;'Expense Categories'!$A$28)*'Expense Categories'!$L$1</f>
        <v>0</v>
      </c>
      <c r="L3" s="54">
        <f>SUMIFS(Expenses!$D$2:$D$1002,Expenses!$B$2:$B$1002,"&gt;="&amp;Summary!D$3,Expenses!$B$2:$B$1002,"&lt;="&amp;Summary!D$4,Expenses!$H$2:$H$1002,"="&amp;'Expense Categories'!$A$28)*'Expense Categories'!$L$1</f>
        <v>0</v>
      </c>
      <c r="M3" s="54">
        <f>SUMIFS(Expenses!$D$2:$D$1002,Expenses!$B$2:$B$1002,"&gt;="&amp;Summary!E$3,Expenses!$B$2:$B$1002,"&lt;="&amp;Summary!E$4,Expenses!$H$2:$H$1002,"="&amp;'Expense Categories'!$A$28)*'Expense Categories'!$L$1</f>
        <v>0</v>
      </c>
      <c r="N3" s="34"/>
      <c r="O3" s="63"/>
      <c r="P3" s="63"/>
      <c r="Q3" s="63"/>
    </row>
    <row r="4" spans="1:19" ht="15.75" customHeight="1" x14ac:dyDescent="0.2">
      <c r="A4" s="21"/>
      <c r="B4" s="22"/>
      <c r="C4" s="17">
        <f>IF(O4=0,IF(N4="Y",IF('Expense Categories'!$G$4="Y",G4-ROUND(E4,2)-ROUND(D4,2),Expenses!G4),G4),0)</f>
        <v>0</v>
      </c>
      <c r="D4" s="17">
        <f>IF(H4='Expense Categories'!A$2,IF(N4="Y",IF('Expense Categories'!$G$4="Y",IF(ISNUMBER(MATCH(H4,'Expense Categories'!$D$2:$D$15,0)),0,(($G4-$F4)/2)/'Expense Categories'!$I$1*'Expense Categories'!$G$1),0),0),IF(N4="Y",IF('Expense Categories'!$G$4="Y",IF(ISNUMBER(MATCH(H4,'Expense Categories'!$D$2:$D$15,0)),0,($G4-$F4)/'Expense Categories'!$I$1*'Expense Categories'!$G$1),0),0))</f>
        <v>0</v>
      </c>
      <c r="E4" s="17">
        <f>IF(H4='Expense Categories'!A$2,IF(N4="Y",IF('Expense Categories'!$G$4="Y",IF(ISNUMBER(MATCH(H4,'Expense Categories'!$D$2:$D$15,0)),0,(($G4-$F4)/2)/'Expense Categories'!$I$1*'Expense Categories'!$G$2),0),0),IF(N4="Y",IF('Expense Categories'!$G$4="Y",IF(ISNUMBER(MATCH(H4,'Expense Categories'!$D$2:$D$15,0)),0,($G4-$F4)/'Expense Categories'!$I$1*'Expense Categories'!$G$2),0),0))</f>
        <v>0</v>
      </c>
      <c r="F4" s="18"/>
      <c r="G4" s="18"/>
      <c r="H4" s="21"/>
      <c r="I4" s="2" t="str">
        <f>+'Expense Categories'!A29</f>
        <v>Home Electricity</v>
      </c>
      <c r="J4" s="54">
        <f>SUMIFS(Expenses!$D$2:$D$1002,Expenses!$B$2:$B$1002,"&gt;="&amp;Summary!B$3,Expenses!$B$2:$B$1002,"&lt;="&amp;Summary!B$4,Expenses!$H$2:$H$1002,"="&amp;'Expense Categories'!$A$29)*'Expense Categories'!$L$1</f>
        <v>0</v>
      </c>
      <c r="K4" s="54">
        <f>SUMIFS(Expenses!$D$2:$D$1002,Expenses!$B$2:$B$1002,"&gt;="&amp;Summary!C$3,Expenses!$B$2:$B$1002,"&lt;="&amp;Summary!C$4,Expenses!$H$2:$H$1002,"="&amp;'Expense Categories'!$A$29)*'Expense Categories'!$L$1</f>
        <v>0</v>
      </c>
      <c r="L4" s="54">
        <f>SUMIFS(Expenses!$D$2:$D$1002,Expenses!$B$2:$B$1002,"&gt;="&amp;Summary!D$3,Expenses!$B$2:$B$1002,"&lt;="&amp;Summary!D$4,Expenses!$H$2:$H$1002,"="&amp;'Expense Categories'!$A$29)*'Expense Categories'!$L$1</f>
        <v>0</v>
      </c>
      <c r="M4" s="54">
        <f>SUMIFS(Expenses!$D$2:$D$1002,Expenses!$B$2:$B$1002,"&gt;="&amp;Summary!E$3,Expenses!$B$2:$B$1002,"&lt;="&amp;Summary!E$4,Expenses!$H$2:$H$1002,"="&amp;'Expense Categories'!$A$29)*'Expense Categories'!$L$1</f>
        <v>0</v>
      </c>
      <c r="N4" s="20"/>
      <c r="O4" s="63"/>
      <c r="P4" s="63"/>
      <c r="Q4" s="63"/>
    </row>
    <row r="5" spans="1:19" ht="15.75" customHeight="1" x14ac:dyDescent="0.2">
      <c r="A5" s="21"/>
      <c r="B5" s="22"/>
      <c r="C5" s="17">
        <f>IF(O5=0,IF(N5="Y",IF('Expense Categories'!$G$4="Y",G5-ROUND(E5,2)-ROUND(D5,2),Expenses!G5),G5),0)</f>
        <v>0</v>
      </c>
      <c r="D5" s="17">
        <f>IF(H5='Expense Categories'!A$2,IF(N5="Y",IF('Expense Categories'!$G$4="Y",IF(ISNUMBER(MATCH(H5,'Expense Categories'!$D$2:$D$15,0)),0,(($G5-$F5)/2)/'Expense Categories'!$I$1*'Expense Categories'!$G$1),0),0),IF(N5="Y",IF('Expense Categories'!$G$4="Y",IF(ISNUMBER(MATCH(H5,'Expense Categories'!$D$2:$D$15,0)),0,($G5-$F5)/'Expense Categories'!$I$1*'Expense Categories'!$G$1),0),0))</f>
        <v>0</v>
      </c>
      <c r="E5" s="17">
        <f>IF(H5='Expense Categories'!A$2,IF(N5="Y",IF('Expense Categories'!$G$4="Y",IF(ISNUMBER(MATCH(H5,'Expense Categories'!$D$2:$D$15,0)),0,(($G5-$F5)/2)/'Expense Categories'!$I$1*'Expense Categories'!$G$2),0),0),IF(N5="Y",IF('Expense Categories'!$G$4="Y",IF(ISNUMBER(MATCH(H5,'Expense Categories'!$D$2:$D$15,0)),0,($G5-$F5)/'Expense Categories'!$I$1*'Expense Categories'!$G$2),0),0))</f>
        <v>0</v>
      </c>
      <c r="F5" s="18"/>
      <c r="G5" s="18"/>
      <c r="H5" s="21"/>
      <c r="I5" s="2" t="str">
        <f>+'Expense Categories'!A31</f>
        <v>Home Repair and Maintenace</v>
      </c>
      <c r="J5" s="54">
        <f>SUMIFS(Expenses!$D$2:$D$1002,Expenses!$B$2:$B$1002,"&gt;="&amp;Summary!B$3,Expenses!$B$2:$B$1002,"&lt;="&amp;Summary!B$4,Expenses!$H$2:$H$1002,"="&amp;'Expense Categories'!$A$31)*'Expense Categories'!$L$1</f>
        <v>0</v>
      </c>
      <c r="K5" s="54">
        <f>SUMIFS(Expenses!$D$2:$D$1002,Expenses!$B$2:$B$1002,"&gt;="&amp;Summary!C$3,Expenses!$B$2:$B$1002,"&lt;="&amp;Summary!C$4,Expenses!$H$2:$H$1002,"="&amp;'Expense Categories'!$A$31)*'Expense Categories'!$L$1</f>
        <v>0</v>
      </c>
      <c r="L5" s="54">
        <f>SUMIFS(Expenses!$D$2:$D$1002,Expenses!$B$2:$B$1002,"&gt;="&amp;Summary!D$3,Expenses!$B$2:$B$1002,"&lt;="&amp;Summary!D$4,Expenses!$H$2:$H$1002,"="&amp;'Expense Categories'!$A$31)*'Expense Categories'!$L$1</f>
        <v>0</v>
      </c>
      <c r="M5" s="54">
        <f>SUMIFS(Expenses!$D$2:$D$1002,Expenses!$B$2:$B$1002,"&gt;="&amp;Summary!E$3,Expenses!$B$2:$B$1002,"&lt;="&amp;Summary!E$4,Expenses!$H$2:$H$1002,"="&amp;'Expense Categories'!$A$31)*'Expense Categories'!$L$1</f>
        <v>0</v>
      </c>
      <c r="N5" s="34"/>
      <c r="O5" s="63"/>
      <c r="P5" s="63"/>
      <c r="Q5" s="63"/>
    </row>
    <row r="6" spans="1:19" ht="15.75" customHeight="1" x14ac:dyDescent="0.2">
      <c r="A6" s="21"/>
      <c r="B6" s="22"/>
      <c r="C6" s="17">
        <f>IF(O6=0,IF(N6="Y",IF('Expense Categories'!$G$4="Y",G6-ROUND(E6,2)-ROUND(D6,2),Expenses!G6),G6),0)</f>
        <v>0</v>
      </c>
      <c r="D6" s="17">
        <f>IF(H6='Expense Categories'!A$2,IF(N6="Y",IF('Expense Categories'!$G$4="Y",IF(ISNUMBER(MATCH(H6,'Expense Categories'!$D$2:$D$15,0)),0,(($G6-$F6)/2)/'Expense Categories'!$I$1*'Expense Categories'!$G$1),0),0),IF(N6="Y",IF('Expense Categories'!$G$4="Y",IF(ISNUMBER(MATCH(H6,'Expense Categories'!$D$2:$D$15,0)),0,($G6-$F6)/'Expense Categories'!$I$1*'Expense Categories'!$G$1),0),0))</f>
        <v>0</v>
      </c>
      <c r="E6" s="17">
        <f>IF(H6='Expense Categories'!A$2,IF(N6="Y",IF('Expense Categories'!$G$4="Y",IF(ISNUMBER(MATCH(H6,'Expense Categories'!$D$2:$D$15,0)),0,(($G6-$F6)/2)/'Expense Categories'!$I$1*'Expense Categories'!$G$2),0),0),IF(N6="Y",IF('Expense Categories'!$G$4="Y",IF(ISNUMBER(MATCH(H6,'Expense Categories'!$D$2:$D$15,0)),0,($G6-$F6)/'Expense Categories'!$I$1*'Expense Categories'!$G$2),0),0))</f>
        <v>0</v>
      </c>
      <c r="F6" s="18"/>
      <c r="G6" s="18"/>
      <c r="H6" s="21"/>
      <c r="N6" s="20"/>
      <c r="O6" s="63"/>
      <c r="P6" s="63"/>
      <c r="Q6" s="63"/>
    </row>
    <row r="7" spans="1:19" ht="15.75" customHeight="1" x14ac:dyDescent="0.35">
      <c r="A7" s="21"/>
      <c r="B7" s="22"/>
      <c r="C7" s="17">
        <f>IF(O7=0,IF(N7="Y",IF('Expense Categories'!$G$4="Y",G7-ROUND(E7,2)-ROUND(D7,2),Expenses!G7),G7),0)</f>
        <v>0</v>
      </c>
      <c r="D7" s="17">
        <f>IF(H7='Expense Categories'!A$2,IF(N7="Y",IF('Expense Categories'!$G$4="Y",IF(ISNUMBER(MATCH(H7,'Expense Categories'!$D$2:$D$15,0)),0,(($G7-$F7)/2)/'Expense Categories'!$I$1*'Expense Categories'!$G$1),0),0),IF(N7="Y",IF('Expense Categories'!$G$4="Y",IF(ISNUMBER(MATCH(H7,'Expense Categories'!$D$2:$D$15,0)),0,($G7-$F7)/'Expense Categories'!$I$1*'Expense Categories'!$G$1),0),0))</f>
        <v>0</v>
      </c>
      <c r="E7" s="17">
        <f>IF(H7='Expense Categories'!A$2,IF(N7="Y",IF('Expense Categories'!$G$4="Y",IF(ISNUMBER(MATCH(H7,'Expense Categories'!$D$2:$D$15,0)),0,(($G7-$F7)/2)/'Expense Categories'!$I$1*'Expense Categories'!$G$2),0),0),IF(N7="Y",IF('Expense Categories'!$G$4="Y",IF(ISNUMBER(MATCH(H7,'Expense Categories'!$D$2:$D$15,0)),0,($G7-$F7)/'Expense Categories'!$I$1*'Expense Categories'!$G$2),0),0))</f>
        <v>0</v>
      </c>
      <c r="F7" s="18"/>
      <c r="G7" s="18"/>
      <c r="H7" s="21"/>
      <c r="J7" s="74">
        <f>SUM(J3:J6)</f>
        <v>0</v>
      </c>
      <c r="K7" s="74">
        <f t="shared" ref="K7:M7" si="0">SUM(K3:K6)</f>
        <v>0</v>
      </c>
      <c r="L7" s="74">
        <f t="shared" si="0"/>
        <v>0</v>
      </c>
      <c r="M7" s="74">
        <f t="shared" si="0"/>
        <v>0</v>
      </c>
      <c r="N7" s="34"/>
      <c r="O7" s="63"/>
      <c r="P7" s="63"/>
      <c r="Q7" s="63"/>
    </row>
    <row r="8" spans="1:19" ht="15.75" customHeight="1" x14ac:dyDescent="0.2">
      <c r="A8" s="21"/>
      <c r="B8" s="22"/>
      <c r="C8" s="17">
        <f>IF(O8=0,IF(N8="Y",IF('Expense Categories'!$G$4="Y",G8-ROUND(E8,2)-ROUND(D8,2),Expenses!G8),G8),0)</f>
        <v>0</v>
      </c>
      <c r="D8" s="17">
        <f>IF(H8='Expense Categories'!A$2,IF(N8="Y",IF('Expense Categories'!$G$4="Y",IF(ISNUMBER(MATCH(H8,'Expense Categories'!$D$2:$D$15,0)),0,(($G8-$F8)/2)/'Expense Categories'!$I$1*'Expense Categories'!$G$1),0),0),IF(N8="Y",IF('Expense Categories'!$G$4="Y",IF(ISNUMBER(MATCH(H8,'Expense Categories'!$D$2:$D$15,0)),0,($G8-$F8)/'Expense Categories'!$I$1*'Expense Categories'!$G$1),0),0))</f>
        <v>0</v>
      </c>
      <c r="E8" s="17">
        <f>IF(H8='Expense Categories'!A$2,IF(N8="Y",IF('Expense Categories'!$G$4="Y",IF(ISNUMBER(MATCH(H8,'Expense Categories'!$D$2:$D$15,0)),0,(($G8-$F8)/2)/'Expense Categories'!$I$1*'Expense Categories'!$G$2),0),0),IF(N8="Y",IF('Expense Categories'!$G$4="Y",IF(ISNUMBER(MATCH(H8,'Expense Categories'!$D$2:$D$15,0)),0,($G8-$F8)/'Expense Categories'!$I$1*'Expense Categories'!$G$2),0),0))</f>
        <v>0</v>
      </c>
      <c r="F8" s="18"/>
      <c r="G8" s="18"/>
      <c r="H8" s="21"/>
      <c r="N8" s="20"/>
      <c r="O8" s="63"/>
      <c r="P8" s="63"/>
      <c r="Q8" s="63"/>
    </row>
    <row r="9" spans="1:19" ht="15.75" customHeight="1" x14ac:dyDescent="0.2">
      <c r="A9" s="21"/>
      <c r="B9" s="22"/>
      <c r="C9" s="17">
        <f>IF(O9=0,IF(N9="Y",IF('Expense Categories'!$G$4="Y",G9-ROUND(E9,2)-ROUND(D9,2),Expenses!G9),G9),0)</f>
        <v>0</v>
      </c>
      <c r="D9" s="17">
        <f>IF(H9='Expense Categories'!A$2,IF(N9="Y",IF('Expense Categories'!$G$4="Y",IF(ISNUMBER(MATCH(H9,'Expense Categories'!$D$2:$D$15,0)),0,(($G9-$F9)/2)/'Expense Categories'!$I$1*'Expense Categories'!$G$1),0),0),IF(N9="Y",IF('Expense Categories'!$G$4="Y",IF(ISNUMBER(MATCH(H9,'Expense Categories'!$D$2:$D$15,0)),0,($G9-$F9)/'Expense Categories'!$I$1*'Expense Categories'!$G$1),0),0))</f>
        <v>0</v>
      </c>
      <c r="E9" s="17">
        <f>IF(H9='Expense Categories'!A$2,IF(N9="Y",IF('Expense Categories'!$G$4="Y",IF(ISNUMBER(MATCH(H9,'Expense Categories'!$D$2:$D$15,0)),0,(($G9-$F9)/2)/'Expense Categories'!$I$1*'Expense Categories'!$G$2),0),0),IF(N9="Y",IF('Expense Categories'!$G$4="Y",IF(ISNUMBER(MATCH(H9,'Expense Categories'!$D$2:$D$15,0)),0,($G9-$F9)/'Expense Categories'!$I$1*'Expense Categories'!$G$2),0),0))</f>
        <v>0</v>
      </c>
      <c r="F9" s="18"/>
      <c r="G9" s="18"/>
      <c r="H9" s="21"/>
      <c r="N9" s="34"/>
      <c r="O9" s="63"/>
      <c r="P9" s="63"/>
      <c r="Q9" s="63"/>
    </row>
    <row r="10" spans="1:19" ht="15.75" customHeight="1" x14ac:dyDescent="0.2">
      <c r="A10" s="21"/>
      <c r="B10" s="22"/>
      <c r="C10" s="17">
        <f>IF(O10=0,IF(N10="Y",IF('Expense Categories'!$G$4="Y",G10-ROUND(E10,2)-ROUND(D10,2),Expenses!G10),G10),0)</f>
        <v>0</v>
      </c>
      <c r="D10" s="17">
        <f>IF(H10='Expense Categories'!A$2,IF(N10="Y",IF('Expense Categories'!$G$4="Y",IF(ISNUMBER(MATCH(H10,'Expense Categories'!$D$2:$D$15,0)),0,(($G10-$F10)/2)/'Expense Categories'!$I$1*'Expense Categories'!$G$1),0),0),IF(N10="Y",IF('Expense Categories'!$G$4="Y",IF(ISNUMBER(MATCH(H10,'Expense Categories'!$D$2:$D$15,0)),0,($G10-$F10)/'Expense Categories'!$I$1*'Expense Categories'!$G$1),0),0))</f>
        <v>0</v>
      </c>
      <c r="E10" s="17">
        <f>IF(H10='Expense Categories'!A$2,IF(N10="Y",IF('Expense Categories'!$G$4="Y",IF(ISNUMBER(MATCH(H10,'Expense Categories'!$D$2:$D$15,0)),0,(($G10-$F10)/2)/'Expense Categories'!$I$1*'Expense Categories'!$G$2),0),0),IF(N10="Y",IF('Expense Categories'!$G$4="Y",IF(ISNUMBER(MATCH(H10,'Expense Categories'!$D$2:$D$15,0)),0,($G10-$F10)/'Expense Categories'!$I$1*'Expense Categories'!$G$2),0),0))</f>
        <v>0</v>
      </c>
      <c r="F10" s="18"/>
      <c r="G10" s="18"/>
      <c r="H10" s="21"/>
      <c r="I10" s="73" t="s">
        <v>10</v>
      </c>
      <c r="N10" s="20"/>
      <c r="O10" s="63"/>
      <c r="P10" s="63"/>
      <c r="Q10" s="63"/>
    </row>
    <row r="11" spans="1:19" ht="15.75" customHeight="1" x14ac:dyDescent="0.2">
      <c r="A11" s="21"/>
      <c r="B11" s="22"/>
      <c r="C11" s="17">
        <f>IF(O11=0,IF(N11="Y",IF('Expense Categories'!$G$4="Y",G11-ROUND(E11,2)-ROUND(D11,2),Expenses!G11),G11),0)</f>
        <v>0</v>
      </c>
      <c r="D11" s="17">
        <f>IF(H11='Expense Categories'!A$2,IF(N11="Y",IF('Expense Categories'!$G$4="Y",IF(ISNUMBER(MATCH(H11,'Expense Categories'!$D$2:$D$15,0)),0,(($G11-$F11)/2)/'Expense Categories'!$I$1*'Expense Categories'!$G$1),0),0),IF(N11="Y",IF('Expense Categories'!$G$4="Y",IF(ISNUMBER(MATCH(H11,'Expense Categories'!$D$2:$D$15,0)),0,($G11-$F11)/'Expense Categories'!$I$1*'Expense Categories'!$G$1),0),0))</f>
        <v>0</v>
      </c>
      <c r="E11" s="17">
        <f>IF(H11='Expense Categories'!A$2,IF(N11="Y",IF('Expense Categories'!$G$4="Y",IF(ISNUMBER(MATCH(H11,'Expense Categories'!$D$2:$D$15,0)),0,(($G11-$F11)/2)/'Expense Categories'!$I$1*'Expense Categories'!$G$2),0),0),IF(N11="Y",IF('Expense Categories'!$G$4="Y",IF(ISNUMBER(MATCH(H11,'Expense Categories'!$D$2:$D$15,0)),0,($G11-$F11)/'Expense Categories'!$I$1*'Expense Categories'!$G$2),0),0))</f>
        <v>0</v>
      </c>
      <c r="F11" s="18"/>
      <c r="G11" s="18"/>
      <c r="H11" s="21"/>
      <c r="I11" s="2" t="str">
        <f>+I3</f>
        <v>Home Heat</v>
      </c>
      <c r="J11" s="54">
        <f>SUMIFS(Expenses!$E$2:$E$1002,Expenses!$B$2:$B$1002,"&gt;="&amp;Summary!B$3,Expenses!$B$2:$B$1002,"&lt;="&amp;Summary!B$4,Expenses!$H$2:$H$1002,"="&amp;'Expense Categories'!$A$28)*'Expense Categories'!$L$1</f>
        <v>0</v>
      </c>
      <c r="K11" s="54">
        <f>SUMIFS(Expenses!$E$2:$E$1002,Expenses!$B$2:$B$1002,"&gt;="&amp;Summary!C$3,Expenses!$B$2:$B$1002,"&lt;="&amp;Summary!C$4,Expenses!$H$2:$H$1002,"="&amp;'Expense Categories'!$A$28)*'Expense Categories'!$L$1</f>
        <v>0</v>
      </c>
      <c r="L11" s="54">
        <f>SUMIFS(Expenses!$E$2:$E$1002,Expenses!$B$2:$B$1002,"&gt;="&amp;Summary!D$3,Expenses!$B$2:$B$1002,"&lt;="&amp;Summary!D$4,Expenses!$H$2:$H$1002,"="&amp;'Expense Categories'!$A$28)*'Expense Categories'!$L$1</f>
        <v>0</v>
      </c>
      <c r="M11" s="54">
        <f>SUMIFS(Expenses!$E$2:$E$1002,Expenses!$B$2:$B$1002,"&gt;="&amp;Summary!E$3,Expenses!$B$2:$B$1002,"&lt;="&amp;Summary!E$4,Expenses!$H$2:$H$1002,"="&amp;'Expense Categories'!$A$28)*'Expense Categories'!$L$1</f>
        <v>0</v>
      </c>
      <c r="N11" s="34"/>
      <c r="O11" s="63"/>
      <c r="P11" s="63"/>
      <c r="Q11" s="63"/>
    </row>
    <row r="12" spans="1:19" ht="15.75" customHeight="1" x14ac:dyDescent="0.2">
      <c r="A12" s="21"/>
      <c r="B12" s="22"/>
      <c r="C12" s="17">
        <f>IF(O12=0,IF(N12="Y",IF('Expense Categories'!$G$4="Y",G12-ROUND(E12,2)-ROUND(D12,2),Expenses!G12),G12),0)</f>
        <v>0</v>
      </c>
      <c r="D12" s="17">
        <f>IF(H12='Expense Categories'!A$2,IF(N12="Y",IF('Expense Categories'!$G$4="Y",IF(ISNUMBER(MATCH(H12,'Expense Categories'!$D$2:$D$15,0)),0,(($G12-$F12)/2)/'Expense Categories'!$I$1*'Expense Categories'!$G$1),0),0),IF(N12="Y",IF('Expense Categories'!$G$4="Y",IF(ISNUMBER(MATCH(H12,'Expense Categories'!$D$2:$D$15,0)),0,($G12-$F12)/'Expense Categories'!$I$1*'Expense Categories'!$G$1),0),0))</f>
        <v>0</v>
      </c>
      <c r="E12" s="17">
        <f>IF(H12='Expense Categories'!A$2,IF(N12="Y",IF('Expense Categories'!$G$4="Y",IF(ISNUMBER(MATCH(H12,'Expense Categories'!$D$2:$D$15,0)),0,(($G12-$F12)/2)/'Expense Categories'!$I$1*'Expense Categories'!$G$2),0),0),IF(N12="Y",IF('Expense Categories'!$G$4="Y",IF(ISNUMBER(MATCH(H12,'Expense Categories'!$D$2:$D$15,0)),0,($G12-$F12)/'Expense Categories'!$I$1*'Expense Categories'!$G$2),0),0))</f>
        <v>0</v>
      </c>
      <c r="F12" s="18"/>
      <c r="G12" s="18"/>
      <c r="H12" s="21"/>
      <c r="I12" s="2" t="str">
        <f>+I4</f>
        <v>Home Electricity</v>
      </c>
      <c r="J12" s="54">
        <f>SUMIFS(Expenses!$E$2:$E$1002,Expenses!$B$2:$B$1002,"&gt;="&amp;Summary!B$3,Expenses!$B$2:$B$1002,"&lt;="&amp;Summary!B$4,Expenses!$H$2:$H$1002,"="&amp;'Expense Categories'!$A$29)*'Expense Categories'!$L$1</f>
        <v>0</v>
      </c>
      <c r="K12" s="54">
        <f>SUMIFS(Expenses!$E$2:$E$1002,Expenses!$B$2:$B$1002,"&gt;="&amp;Summary!C$3,Expenses!$B$2:$B$1002,"&lt;="&amp;Summary!C$4,Expenses!$H$2:$H$1002,"="&amp;'Expense Categories'!$A$29)*'Expense Categories'!$L$1</f>
        <v>0</v>
      </c>
      <c r="L12" s="54">
        <f>SUMIFS(Expenses!$E$2:$E$1002,Expenses!$B$2:$B$1002,"&gt;="&amp;Summary!D$3,Expenses!$B$2:$B$1002,"&lt;="&amp;Summary!D$4,Expenses!$H$2:$H$1002,"="&amp;'Expense Categories'!$A$29)*'Expense Categories'!$L$1</f>
        <v>0</v>
      </c>
      <c r="M12" s="54">
        <f>SUMIFS(Expenses!$E$2:$E$1002,Expenses!$B$2:$B$1002,"&gt;="&amp;Summary!E$3,Expenses!$B$2:$B$1002,"&lt;="&amp;Summary!E$4,Expenses!$H$2:$H$1002,"="&amp;'Expense Categories'!$A$29)*'Expense Categories'!$L$1</f>
        <v>0</v>
      </c>
      <c r="N12" s="34"/>
      <c r="O12" s="63"/>
      <c r="P12" s="63"/>
      <c r="Q12" s="63"/>
    </row>
    <row r="13" spans="1:19" ht="15.75" customHeight="1" x14ac:dyDescent="0.2">
      <c r="A13" s="21"/>
      <c r="B13" s="22"/>
      <c r="C13" s="17">
        <f>IF(O13=0,IF(N13="Y",IF('Expense Categories'!$G$4="Y",G13-ROUND(E13,2)-ROUND(D13,2),Expenses!G13),G13),0)</f>
        <v>0</v>
      </c>
      <c r="D13" s="17">
        <f>IF(H13='Expense Categories'!A$2,IF(N13="Y",IF('Expense Categories'!$G$4="Y",IF(ISNUMBER(MATCH(H13,'Expense Categories'!$D$2:$D$15,0)),0,(($G13-$F13)/2)/'Expense Categories'!$I$1*'Expense Categories'!$G$1),0),0),IF(N13="Y",IF('Expense Categories'!$G$4="Y",IF(ISNUMBER(MATCH(H13,'Expense Categories'!$D$2:$D$15,0)),0,($G13-$F13)/'Expense Categories'!$I$1*'Expense Categories'!$G$1),0),0))</f>
        <v>0</v>
      </c>
      <c r="E13" s="17">
        <f>IF(H13='Expense Categories'!A$2,IF(N13="Y",IF('Expense Categories'!$G$4="Y",IF(ISNUMBER(MATCH(H13,'Expense Categories'!$D$2:$D$15,0)),0,(($G13-$F13)/2)/'Expense Categories'!$I$1*'Expense Categories'!$G$2),0),0),IF(N13="Y",IF('Expense Categories'!$G$4="Y",IF(ISNUMBER(MATCH(H13,'Expense Categories'!$D$2:$D$15,0)),0,($G13-$F13)/'Expense Categories'!$I$1*'Expense Categories'!$G$2),0),0))</f>
        <v>0</v>
      </c>
      <c r="F13" s="18"/>
      <c r="G13" s="18"/>
      <c r="H13" s="21"/>
      <c r="I13" s="2" t="str">
        <f>+I5</f>
        <v>Home Repair and Maintenace</v>
      </c>
      <c r="J13" s="54">
        <f>SUMIFS(Expenses!$E$2:$E$1002,Expenses!$B$2:$B$1002,"&gt;="&amp;Summary!B$3,Expenses!$B$2:$B$1002,"&lt;="&amp;Summary!B$4,Expenses!$H$2:$H$1002,"="&amp;'Expense Categories'!$A$31)*'Expense Categories'!$L$1</f>
        <v>0</v>
      </c>
      <c r="K13" s="54">
        <f>SUMIFS(Expenses!$E$2:$E$1002,Expenses!$B$2:$B$1002,"&gt;="&amp;Summary!C$3,Expenses!$B$2:$B$1002,"&lt;="&amp;Summary!C$4,Expenses!$H$2:$H$1002,"="&amp;'Expense Categories'!$A$31)*'Expense Categories'!$L$1</f>
        <v>0</v>
      </c>
      <c r="L13" s="54">
        <f>SUMIFS(Expenses!$E$2:$E$1002,Expenses!$B$2:$B$1002,"&gt;="&amp;Summary!D$3,Expenses!$B$2:$B$1002,"&lt;="&amp;Summary!D$4,Expenses!$H$2:$H$1002,"="&amp;'Expense Categories'!$A$31)*'Expense Categories'!$L$1</f>
        <v>0</v>
      </c>
      <c r="M13" s="54">
        <f>SUMIFS(Expenses!$E$2:$E$1002,Expenses!$B$2:$B$1002,"&gt;="&amp;Summary!E$3,Expenses!$B$2:$B$1002,"&lt;="&amp;Summary!E$4,Expenses!$H$2:$H$1002,"="&amp;'Expense Categories'!$A$31)*'Expense Categories'!$L$1</f>
        <v>0</v>
      </c>
      <c r="N13" s="34"/>
      <c r="O13" s="63"/>
      <c r="P13" s="63"/>
      <c r="Q13" s="63"/>
    </row>
    <row r="14" spans="1:19" ht="15.75" customHeight="1" x14ac:dyDescent="0.2">
      <c r="A14" s="21"/>
      <c r="B14" s="22"/>
      <c r="C14" s="17">
        <f>IF(O14=0,IF(N14="Y",IF('Expense Categories'!$G$4="Y",G14-ROUND(E14,2)-ROUND(D14,2),Expenses!G14),G14),0)</f>
        <v>0</v>
      </c>
      <c r="D14" s="17">
        <f>IF(H14='Expense Categories'!A$2,IF(N14="Y",IF('Expense Categories'!$G$4="Y",IF(ISNUMBER(MATCH(H14,'Expense Categories'!$D$2:$D$15,0)),0,(($G14-$F14)/2)/'Expense Categories'!$I$1*'Expense Categories'!$G$1),0),0),IF(N14="Y",IF('Expense Categories'!$G$4="Y",IF(ISNUMBER(MATCH(H14,'Expense Categories'!$D$2:$D$15,0)),0,($G14-$F14)/'Expense Categories'!$I$1*'Expense Categories'!$G$1),0),0))</f>
        <v>0</v>
      </c>
      <c r="E14" s="17">
        <f>IF(H14='Expense Categories'!A$2,IF(N14="Y",IF('Expense Categories'!$G$4="Y",IF(ISNUMBER(MATCH(H14,'Expense Categories'!$D$2:$D$15,0)),0,(($G14-$F14)/2)/'Expense Categories'!$I$1*'Expense Categories'!$G$2),0),0),IF(N14="Y",IF('Expense Categories'!$G$4="Y",IF(ISNUMBER(MATCH(H14,'Expense Categories'!$D$2:$D$15,0)),0,($G14-$F14)/'Expense Categories'!$I$1*'Expense Categories'!$G$2),0),0))</f>
        <v>0</v>
      </c>
      <c r="F14" s="18"/>
      <c r="G14" s="18"/>
      <c r="H14" s="21"/>
      <c r="N14" s="20"/>
      <c r="O14" s="63"/>
      <c r="P14" s="63"/>
      <c r="Q14" s="63"/>
    </row>
    <row r="15" spans="1:19" ht="15.75" customHeight="1" x14ac:dyDescent="0.35">
      <c r="A15" s="21"/>
      <c r="B15" s="22"/>
      <c r="C15" s="17">
        <f>IF(O15=0,IF(N15="Y",IF('Expense Categories'!$G$4="Y",G15-ROUND(E15,2)-ROUND(D15,2),Expenses!G15),G15),0)</f>
        <v>0</v>
      </c>
      <c r="D15" s="17">
        <f>IF(H15='Expense Categories'!A$2,IF(N15="Y",IF('Expense Categories'!$G$4="Y",IF(ISNUMBER(MATCH(H15,'Expense Categories'!$D$2:$D$15,0)),0,(($G15-$F15)/2)/'Expense Categories'!$I$1*'Expense Categories'!$G$1),0),0),IF(N15="Y",IF('Expense Categories'!$G$4="Y",IF(ISNUMBER(MATCH(H15,'Expense Categories'!$D$2:$D$15,0)),0,($G15-$F15)/'Expense Categories'!$I$1*'Expense Categories'!$G$1),0),0))</f>
        <v>0</v>
      </c>
      <c r="E15" s="17">
        <f>IF(H15='Expense Categories'!A$2,IF(N15="Y",IF('Expense Categories'!$G$4="Y",IF(ISNUMBER(MATCH(H15,'Expense Categories'!$D$2:$D$15,0)),0,(($G15-$F15)/2)/'Expense Categories'!$I$1*'Expense Categories'!$G$2),0),0),IF(N15="Y",IF('Expense Categories'!$G$4="Y",IF(ISNUMBER(MATCH(H15,'Expense Categories'!$D$2:$D$15,0)),0,($G15-$F15)/'Expense Categories'!$I$1*'Expense Categories'!$G$2),0),0))</f>
        <v>0</v>
      </c>
      <c r="F15" s="18"/>
      <c r="G15" s="18"/>
      <c r="H15" s="21"/>
      <c r="J15" s="74">
        <f>SUM(J11:J14)</f>
        <v>0</v>
      </c>
      <c r="K15" s="74">
        <f t="shared" ref="K15" si="1">SUM(K11:K14)</f>
        <v>0</v>
      </c>
      <c r="L15" s="74">
        <f t="shared" ref="L15" si="2">SUM(L11:L14)</f>
        <v>0</v>
      </c>
      <c r="M15" s="74">
        <f t="shared" ref="M15" si="3">SUM(M11:M14)</f>
        <v>0</v>
      </c>
      <c r="N15" s="34"/>
      <c r="O15" s="63"/>
      <c r="P15" s="63"/>
      <c r="Q15" s="63"/>
    </row>
    <row r="16" spans="1:19" ht="15.75" customHeight="1" x14ac:dyDescent="0.2">
      <c r="A16" s="21"/>
      <c r="B16" s="22"/>
      <c r="C16" s="17">
        <f>IF(O16=0,IF(N16="Y",IF('Expense Categories'!$G$4="Y",G16-ROUND(E16,2)-ROUND(D16,2),Expenses!G16),G16),0)</f>
        <v>0</v>
      </c>
      <c r="D16" s="17">
        <f>IF(H16='Expense Categories'!A$2,IF(N16="Y",IF('Expense Categories'!$G$4="Y",IF(ISNUMBER(MATCH(H16,'Expense Categories'!$D$2:$D$15,0)),0,(($G16-$F16)/2)/'Expense Categories'!$I$1*'Expense Categories'!$G$1),0),0),IF(N16="Y",IF('Expense Categories'!$G$4="Y",IF(ISNUMBER(MATCH(H16,'Expense Categories'!$D$2:$D$15,0)),0,($G16-$F16)/'Expense Categories'!$I$1*'Expense Categories'!$G$1),0),0))</f>
        <v>0</v>
      </c>
      <c r="E16" s="17">
        <f>IF(H16='Expense Categories'!A$2,IF(N16="Y",IF('Expense Categories'!$G$4="Y",IF(ISNUMBER(MATCH(H16,'Expense Categories'!$D$2:$D$15,0)),0,(($G16-$F16)/2)/'Expense Categories'!$I$1*'Expense Categories'!$G$2),0),0),IF(N16="Y",IF('Expense Categories'!$G$4="Y",IF(ISNUMBER(MATCH(H16,'Expense Categories'!$D$2:$D$15,0)),0,($G16-$F16)/'Expense Categories'!$I$1*'Expense Categories'!$G$2),0),0))</f>
        <v>0</v>
      </c>
      <c r="F16" s="18"/>
      <c r="G16" s="18"/>
      <c r="H16" s="21"/>
      <c r="N16" s="34"/>
      <c r="O16" s="63"/>
      <c r="P16" s="63"/>
      <c r="Q16" s="63"/>
    </row>
    <row r="17" spans="1:17" ht="15.75" customHeight="1" x14ac:dyDescent="0.2">
      <c r="A17" s="21"/>
      <c r="B17" s="22"/>
      <c r="C17" s="17">
        <f>IF(O17=0,IF(N17="Y",IF('Expense Categories'!$G$4="Y",G17-ROUND(E17,2)-ROUND(D17,2),Expenses!G17),G17),0)</f>
        <v>0</v>
      </c>
      <c r="D17" s="17">
        <f>IF(H17='Expense Categories'!A$2,IF(N17="Y",IF('Expense Categories'!$G$4="Y",IF(ISNUMBER(MATCH(H17,'Expense Categories'!$D$2:$D$15,0)),0,(($G17-$F17)/2)/'Expense Categories'!$I$1*'Expense Categories'!$G$1),0),0),IF(N17="Y",IF('Expense Categories'!$G$4="Y",IF(ISNUMBER(MATCH(H17,'Expense Categories'!$D$2:$D$15,0)),0,($G17-$F17)/'Expense Categories'!$I$1*'Expense Categories'!$G$1),0),0))</f>
        <v>0</v>
      </c>
      <c r="E17" s="17">
        <f>IF(H17='Expense Categories'!A$2,IF(N17="Y",IF('Expense Categories'!$G$4="Y",IF(ISNUMBER(MATCH(H17,'Expense Categories'!$D$2:$D$15,0)),0,(($G17-$F17)/2)/'Expense Categories'!$I$1*'Expense Categories'!$G$2),0),0),IF(N17="Y",IF('Expense Categories'!$G$4="Y",IF(ISNUMBER(MATCH(H17,'Expense Categories'!$D$2:$D$15,0)),0,($G17-$F17)/'Expense Categories'!$I$1*'Expense Categories'!$G$2),0),0))</f>
        <v>0</v>
      </c>
      <c r="F17" s="18"/>
      <c r="G17" s="18"/>
      <c r="H17" s="21"/>
      <c r="N17" s="20"/>
      <c r="O17" s="63"/>
      <c r="P17" s="63"/>
      <c r="Q17" s="63"/>
    </row>
    <row r="18" spans="1:17" ht="15.75" customHeight="1" x14ac:dyDescent="0.2">
      <c r="A18" s="21"/>
      <c r="B18" s="22"/>
      <c r="C18" s="17">
        <f>IF(O18=0,IF(N18="Y",IF('Expense Categories'!$G$4="Y",G18-ROUND(E18,2)-ROUND(D18,2),Expenses!G18),G18),0)</f>
        <v>0</v>
      </c>
      <c r="D18" s="17">
        <f>IF(H18='Expense Categories'!A$2,IF(N18="Y",IF('Expense Categories'!$G$4="Y",IF(ISNUMBER(MATCH(H18,'Expense Categories'!$D$2:$D$15,0)),0,(($G18-$F18)/2)/'Expense Categories'!$I$1*'Expense Categories'!$G$1),0),0),IF(N18="Y",IF('Expense Categories'!$G$4="Y",IF(ISNUMBER(MATCH(H18,'Expense Categories'!$D$2:$D$15,0)),0,($G18-$F18)/'Expense Categories'!$I$1*'Expense Categories'!$G$1),0),0))</f>
        <v>0</v>
      </c>
      <c r="E18" s="17">
        <f>IF(H18='Expense Categories'!A$2,IF(N18="Y",IF('Expense Categories'!$G$4="Y",IF(ISNUMBER(MATCH(H18,'Expense Categories'!$D$2:$D$15,0)),0,(($G18-$F18)/2)/'Expense Categories'!$I$1*'Expense Categories'!$G$2),0),0),IF(N18="Y",IF('Expense Categories'!$G$4="Y",IF(ISNUMBER(MATCH(H18,'Expense Categories'!$D$2:$D$15,0)),0,($G18-$F18)/'Expense Categories'!$I$1*'Expense Categories'!$G$2),0),0))</f>
        <v>0</v>
      </c>
      <c r="F18" s="18"/>
      <c r="G18" s="18"/>
      <c r="H18" s="21"/>
      <c r="N18" s="20"/>
      <c r="O18" s="63"/>
      <c r="P18" s="63"/>
      <c r="Q18" s="63"/>
    </row>
    <row r="19" spans="1:17" ht="15.75" customHeight="1" x14ac:dyDescent="0.2">
      <c r="A19" s="21"/>
      <c r="B19" s="22"/>
      <c r="C19" s="17">
        <f>IF(O19=0,IF(N19="Y",IF('Expense Categories'!$G$4="Y",G19-ROUND(E19,2)-ROUND(D19,2),Expenses!G19),G19),0)</f>
        <v>0</v>
      </c>
      <c r="D19" s="17">
        <f>IF(H19='Expense Categories'!A$2,IF(N19="Y",IF('Expense Categories'!$G$4="Y",IF(ISNUMBER(MATCH(H19,'Expense Categories'!$D$2:$D$15,0)),0,(($G19-$F19)/2)/'Expense Categories'!$I$1*'Expense Categories'!$G$1),0),0),IF(N19="Y",IF('Expense Categories'!$G$4="Y",IF(ISNUMBER(MATCH(H19,'Expense Categories'!$D$2:$D$15,0)),0,($G19-$F19)/'Expense Categories'!$I$1*'Expense Categories'!$G$1),0),0))</f>
        <v>0</v>
      </c>
      <c r="E19" s="17">
        <f>IF(H19='Expense Categories'!A$2,IF(N19="Y",IF('Expense Categories'!$G$4="Y",IF(ISNUMBER(MATCH(H19,'Expense Categories'!$D$2:$D$15,0)),0,(($G19-$F19)/2)/'Expense Categories'!$I$1*'Expense Categories'!$G$2),0),0),IF(N19="Y",IF('Expense Categories'!$G$4="Y",IF(ISNUMBER(MATCH(H19,'Expense Categories'!$D$2:$D$15,0)),0,($G19-$F19)/'Expense Categories'!$I$1*'Expense Categories'!$G$2),0),0))</f>
        <v>0</v>
      </c>
      <c r="F19" s="18"/>
      <c r="G19" s="18"/>
      <c r="H19" s="21"/>
      <c r="N19" s="34"/>
      <c r="O19" s="63"/>
      <c r="P19" s="63"/>
      <c r="Q19" s="63"/>
    </row>
    <row r="20" spans="1:17" ht="15.75" customHeight="1" x14ac:dyDescent="0.2">
      <c r="A20" s="21"/>
      <c r="B20" s="22"/>
      <c r="C20" s="17">
        <f>IF(O20=0,IF(N20="Y",IF('Expense Categories'!$G$4="Y",G20-ROUND(E20,2)-ROUND(D20,2),Expenses!G20),G20),0)</f>
        <v>0</v>
      </c>
      <c r="D20" s="17">
        <f>IF(H20='Expense Categories'!A$2,IF(N20="Y",IF('Expense Categories'!$G$4="Y",IF(ISNUMBER(MATCH(H20,'Expense Categories'!$D$2:$D$15,0)),0,(($G20-$F20)/2)/'Expense Categories'!$I$1*'Expense Categories'!$G$1),0),0),IF(N20="Y",IF('Expense Categories'!$G$4="Y",IF(ISNUMBER(MATCH(H20,'Expense Categories'!$D$2:$D$15,0)),0,($G20-$F20)/'Expense Categories'!$I$1*'Expense Categories'!$G$1),0),0))</f>
        <v>0</v>
      </c>
      <c r="E20" s="17">
        <f>IF(H20='Expense Categories'!A$2,IF(N20="Y",IF('Expense Categories'!$G$4="Y",IF(ISNUMBER(MATCH(H20,'Expense Categories'!$D$2:$D$15,0)),0,(($G20-$F20)/2)/'Expense Categories'!$I$1*'Expense Categories'!$G$2),0),0),IF(N20="Y",IF('Expense Categories'!$G$4="Y",IF(ISNUMBER(MATCH(H20,'Expense Categories'!$D$2:$D$15,0)),0,($G20-$F20)/'Expense Categories'!$I$1*'Expense Categories'!$G$2),0),0))</f>
        <v>0</v>
      </c>
      <c r="F20" s="18"/>
      <c r="G20" s="18"/>
      <c r="H20" s="21"/>
      <c r="N20" s="20"/>
      <c r="O20" s="63"/>
      <c r="P20" s="63"/>
      <c r="Q20" s="63"/>
    </row>
    <row r="21" spans="1:17" ht="15.75" customHeight="1" x14ac:dyDescent="0.2">
      <c r="A21" s="21"/>
      <c r="B21" s="22"/>
      <c r="C21" s="17">
        <f>IF(O21=0,IF(N21="Y",IF('Expense Categories'!$G$4="Y",G21-ROUND(E21,2)-ROUND(D21,2),Expenses!G21),G21),0)</f>
        <v>0</v>
      </c>
      <c r="D21" s="17">
        <f>IF(H21='Expense Categories'!A$2,IF(N21="Y",IF('Expense Categories'!$G$4="Y",IF(ISNUMBER(MATCH(H21,'Expense Categories'!$D$2:$D$15,0)),0,(($G21-$F21)/2)/'Expense Categories'!$I$1*'Expense Categories'!$G$1),0),0),IF(N21="Y",IF('Expense Categories'!$G$4="Y",IF(ISNUMBER(MATCH(H21,'Expense Categories'!$D$2:$D$15,0)),0,($G21-$F21)/'Expense Categories'!$I$1*'Expense Categories'!$G$1),0),0))</f>
        <v>0</v>
      </c>
      <c r="E21" s="17">
        <f>IF(H21='Expense Categories'!A$2,IF(N21="Y",IF('Expense Categories'!$G$4="Y",IF(ISNUMBER(MATCH(H21,'Expense Categories'!$D$2:$D$15,0)),0,(($G21-$F21)/2)/'Expense Categories'!$I$1*'Expense Categories'!$G$2),0),0),IF(N21="Y",IF('Expense Categories'!$G$4="Y",IF(ISNUMBER(MATCH(H21,'Expense Categories'!$D$2:$D$15,0)),0,($G21-$F21)/'Expense Categories'!$I$1*'Expense Categories'!$G$2),0),0))</f>
        <v>0</v>
      </c>
      <c r="F21" s="18"/>
      <c r="G21" s="18"/>
      <c r="H21" s="21"/>
      <c r="N21" s="34"/>
      <c r="O21" s="63"/>
      <c r="P21" s="63"/>
      <c r="Q21" s="63"/>
    </row>
    <row r="22" spans="1:17" ht="15.75" customHeight="1" x14ac:dyDescent="0.2">
      <c r="A22" s="21"/>
      <c r="B22" s="22"/>
      <c r="C22" s="17">
        <f>IF(O22=0,IF(N22="Y",IF('Expense Categories'!$G$4="Y",G22-ROUND(E22,2)-ROUND(D22,2),Expenses!G22),G22),0)</f>
        <v>0</v>
      </c>
      <c r="D22" s="17">
        <f>IF(H22='Expense Categories'!A$2,IF(N22="Y",IF('Expense Categories'!$G$4="Y",IF(ISNUMBER(MATCH(H22,'Expense Categories'!$D$2:$D$15,0)),0,(($G22-$F22)/2)/'Expense Categories'!$I$1*'Expense Categories'!$G$1),0),0),IF(N22="Y",IF('Expense Categories'!$G$4="Y",IF(ISNUMBER(MATCH(H22,'Expense Categories'!$D$2:$D$15,0)),0,($G22-$F22)/'Expense Categories'!$I$1*'Expense Categories'!$G$1),0),0))</f>
        <v>0</v>
      </c>
      <c r="E22" s="17">
        <f>IF(H22='Expense Categories'!A$2,IF(N22="Y",IF('Expense Categories'!$G$4="Y",IF(ISNUMBER(MATCH(H22,'Expense Categories'!$D$2:$D$15,0)),0,(($G22-$F22)/2)/'Expense Categories'!$I$1*'Expense Categories'!$G$2),0),0),IF(N22="Y",IF('Expense Categories'!$G$4="Y",IF(ISNUMBER(MATCH(H22,'Expense Categories'!$D$2:$D$15,0)),0,($G22-$F22)/'Expense Categories'!$I$1*'Expense Categories'!$G$2),0),0))</f>
        <v>0</v>
      </c>
      <c r="F22" s="18"/>
      <c r="G22" s="18"/>
      <c r="H22" s="21"/>
      <c r="N22" s="34"/>
      <c r="O22" s="63"/>
      <c r="P22" s="63"/>
      <c r="Q22" s="63"/>
    </row>
    <row r="23" spans="1:17" ht="15.75" customHeight="1" x14ac:dyDescent="0.2">
      <c r="A23" s="21"/>
      <c r="B23" s="22"/>
      <c r="C23" s="17">
        <f>IF(O23=0,IF(N23="Y",IF('Expense Categories'!$G$4="Y",G23-ROUND(E23,2)-ROUND(D23,2),Expenses!G23),G23),0)</f>
        <v>0</v>
      </c>
      <c r="D23" s="17">
        <f>IF(H23='Expense Categories'!A$2,IF(N23="Y",IF('Expense Categories'!$G$4="Y",IF(ISNUMBER(MATCH(H23,'Expense Categories'!$D$2:$D$15,0)),0,(($G23-$F23)/2)/'Expense Categories'!$I$1*'Expense Categories'!$G$1),0),0),IF(N23="Y",IF('Expense Categories'!$G$4="Y",IF(ISNUMBER(MATCH(H23,'Expense Categories'!$D$2:$D$15,0)),0,($G23-$F23)/'Expense Categories'!$I$1*'Expense Categories'!$G$1),0),0))</f>
        <v>0</v>
      </c>
      <c r="E23" s="17">
        <f>IF(H23='Expense Categories'!A$2,IF(N23="Y",IF('Expense Categories'!$G$4="Y",IF(ISNUMBER(MATCH(H23,'Expense Categories'!$D$2:$D$15,0)),0,(($G23-$F23)/2)/'Expense Categories'!$I$1*'Expense Categories'!$G$2),0),0),IF(N23="Y",IF('Expense Categories'!$G$4="Y",IF(ISNUMBER(MATCH(H23,'Expense Categories'!$D$2:$D$15,0)),0,($G23-$F23)/'Expense Categories'!$I$1*'Expense Categories'!$G$2),0),0))</f>
        <v>0</v>
      </c>
      <c r="F23" s="18"/>
      <c r="G23" s="18"/>
      <c r="H23" s="21"/>
      <c r="N23" s="34"/>
      <c r="O23" s="63"/>
      <c r="P23" s="63"/>
      <c r="Q23" s="63"/>
    </row>
    <row r="24" spans="1:17" ht="15.75" customHeight="1" x14ac:dyDescent="0.2">
      <c r="A24" s="21"/>
      <c r="B24" s="22"/>
      <c r="C24" s="17">
        <f>IF(O24=0,IF(N24="Y",IF('Expense Categories'!$G$4="Y",G24-ROUND(E24,2)-ROUND(D24,2),Expenses!G24),G24),0)</f>
        <v>0</v>
      </c>
      <c r="D24" s="17">
        <f>IF(H24='Expense Categories'!A$2,IF(N24="Y",IF('Expense Categories'!$G$4="Y",IF(ISNUMBER(MATCH(H24,'Expense Categories'!$D$2:$D$15,0)),0,(($G24-$F24)/2)/'Expense Categories'!$I$1*'Expense Categories'!$G$1),0),0),IF(N24="Y",IF('Expense Categories'!$G$4="Y",IF(ISNUMBER(MATCH(H24,'Expense Categories'!$D$2:$D$15,0)),0,($G24-$F24)/'Expense Categories'!$I$1*'Expense Categories'!$G$1),0),0))</f>
        <v>0</v>
      </c>
      <c r="E24" s="17">
        <f>IF(H24='Expense Categories'!A$2,IF(N24="Y",IF('Expense Categories'!$G$4="Y",IF(ISNUMBER(MATCH(H24,'Expense Categories'!$D$2:$D$15,0)),0,(($G24-$F24)/2)/'Expense Categories'!$I$1*'Expense Categories'!$G$2),0),0),IF(N24="Y",IF('Expense Categories'!$G$4="Y",IF(ISNUMBER(MATCH(H24,'Expense Categories'!$D$2:$D$15,0)),0,($G24-$F24)/'Expense Categories'!$I$1*'Expense Categories'!$G$2),0),0))</f>
        <v>0</v>
      </c>
      <c r="F24" s="18"/>
      <c r="G24" s="18"/>
      <c r="H24" s="21"/>
      <c r="N24" s="34"/>
      <c r="O24" s="63"/>
      <c r="P24" s="63"/>
      <c r="Q24" s="63"/>
    </row>
    <row r="25" spans="1:17" ht="15.75" customHeight="1" x14ac:dyDescent="0.2">
      <c r="A25" s="21"/>
      <c r="B25" s="22"/>
      <c r="C25" s="17">
        <f>IF(O25=0,IF(N25="Y",IF('Expense Categories'!$G$4="Y",G25-ROUND(E25,2)-ROUND(D25,2),Expenses!G25),G25),0)</f>
        <v>0</v>
      </c>
      <c r="D25" s="17">
        <f>IF(H25='Expense Categories'!A$2,IF(N25="Y",IF('Expense Categories'!$G$4="Y",IF(ISNUMBER(MATCH(H25,'Expense Categories'!$D$2:$D$15,0)),0,(($G25-$F25)/2)/'Expense Categories'!$I$1*'Expense Categories'!$G$1),0),0),IF(N25="Y",IF('Expense Categories'!$G$4="Y",IF(ISNUMBER(MATCH(H25,'Expense Categories'!$D$2:$D$15,0)),0,($G25-$F25)/'Expense Categories'!$I$1*'Expense Categories'!$G$1),0),0))</f>
        <v>0</v>
      </c>
      <c r="E25" s="17">
        <f>IF(H25='Expense Categories'!A$2,IF(N25="Y",IF('Expense Categories'!$G$4="Y",IF(ISNUMBER(MATCH(H25,'Expense Categories'!$D$2:$D$15,0)),0,(($G25-$F25)/2)/'Expense Categories'!$I$1*'Expense Categories'!$G$2),0),0),IF(N25="Y",IF('Expense Categories'!$G$4="Y",IF(ISNUMBER(MATCH(H25,'Expense Categories'!$D$2:$D$15,0)),0,($G25-$F25)/'Expense Categories'!$I$1*'Expense Categories'!$G$2),0),0))</f>
        <v>0</v>
      </c>
      <c r="F25" s="18"/>
      <c r="G25" s="18"/>
      <c r="H25" s="21"/>
      <c r="N25" s="20"/>
      <c r="O25" s="63"/>
      <c r="P25" s="63"/>
      <c r="Q25" s="63"/>
    </row>
    <row r="26" spans="1:17" ht="15.75" customHeight="1" x14ac:dyDescent="0.2">
      <c r="A26" s="21"/>
      <c r="B26" s="22"/>
      <c r="C26" s="17">
        <f>IF(O26=0,IF(N26="Y",IF('Expense Categories'!$G$4="Y",G26-ROUND(E26,2)-ROUND(D26,2),Expenses!G26),G26),0)</f>
        <v>0</v>
      </c>
      <c r="D26" s="17">
        <f>IF(H26='Expense Categories'!A$2,IF(N26="Y",IF('Expense Categories'!$G$4="Y",IF(ISNUMBER(MATCH(H26,'Expense Categories'!$D$2:$D$15,0)),0,(($G26-$F26)/2)/'Expense Categories'!$I$1*'Expense Categories'!$G$1),0),0),IF(N26="Y",IF('Expense Categories'!$G$4="Y",IF(ISNUMBER(MATCH(H26,'Expense Categories'!$D$2:$D$15,0)),0,($G26-$F26)/'Expense Categories'!$I$1*'Expense Categories'!$G$1),0),0))</f>
        <v>0</v>
      </c>
      <c r="E26" s="17">
        <f>IF(H26='Expense Categories'!A$2,IF(N26="Y",IF('Expense Categories'!$G$4="Y",IF(ISNUMBER(MATCH(H26,'Expense Categories'!$D$2:$D$15,0)),0,(($G26-$F26)/2)/'Expense Categories'!$I$1*'Expense Categories'!$G$2),0),0),IF(N26="Y",IF('Expense Categories'!$G$4="Y",IF(ISNUMBER(MATCH(H26,'Expense Categories'!$D$2:$D$15,0)),0,($G26-$F26)/'Expense Categories'!$I$1*'Expense Categories'!$G$2),0),0))</f>
        <v>0</v>
      </c>
      <c r="F26" s="18"/>
      <c r="G26" s="18"/>
      <c r="H26" s="21"/>
      <c r="N26" s="34"/>
      <c r="O26" s="63"/>
      <c r="P26" s="63"/>
      <c r="Q26" s="63"/>
    </row>
    <row r="27" spans="1:17" ht="15.75" customHeight="1" x14ac:dyDescent="0.2">
      <c r="A27" s="21"/>
      <c r="B27" s="22"/>
      <c r="C27" s="17">
        <f>IF(O27=0,IF(N27="Y",IF('Expense Categories'!$G$4="Y",G27-ROUND(E27,2)-ROUND(D27,2),Expenses!G27),G27),0)</f>
        <v>0</v>
      </c>
      <c r="D27" s="17">
        <f>IF(H27='Expense Categories'!A$2,IF(N27="Y",IF('Expense Categories'!$G$4="Y",IF(ISNUMBER(MATCH(H27,'Expense Categories'!$D$2:$D$15,0)),0,(($G27-$F27)/2)/'Expense Categories'!$I$1*'Expense Categories'!$G$1),0),0),IF(N27="Y",IF('Expense Categories'!$G$4="Y",IF(ISNUMBER(MATCH(H27,'Expense Categories'!$D$2:$D$15,0)),0,($G27-$F27)/'Expense Categories'!$I$1*'Expense Categories'!$G$1),0),0))</f>
        <v>0</v>
      </c>
      <c r="E27" s="17">
        <f>IF(H27='Expense Categories'!A$2,IF(N27="Y",IF('Expense Categories'!$G$4="Y",IF(ISNUMBER(MATCH(H27,'Expense Categories'!$D$2:$D$15,0)),0,(($G27-$F27)/2)/'Expense Categories'!$I$1*'Expense Categories'!$G$2),0),0),IF(N27="Y",IF('Expense Categories'!$G$4="Y",IF(ISNUMBER(MATCH(H27,'Expense Categories'!$D$2:$D$15,0)),0,($G27-$F27)/'Expense Categories'!$I$1*'Expense Categories'!$G$2),0),0))</f>
        <v>0</v>
      </c>
      <c r="F27" s="18"/>
      <c r="G27" s="18"/>
      <c r="H27" s="21"/>
      <c r="N27" s="20"/>
      <c r="O27" s="63"/>
      <c r="P27" s="63"/>
      <c r="Q27" s="63"/>
    </row>
    <row r="28" spans="1:17" ht="15.75" customHeight="1" x14ac:dyDescent="0.2">
      <c r="A28" s="21"/>
      <c r="B28" s="22"/>
      <c r="C28" s="17">
        <f>IF(O28=0,IF(N28="Y",IF('Expense Categories'!$G$4="Y",G28-ROUND(E28,2)-ROUND(D28,2),Expenses!G28),G28),0)</f>
        <v>0</v>
      </c>
      <c r="D28" s="17">
        <f>IF(H28='Expense Categories'!A$2,IF(N28="Y",IF('Expense Categories'!$G$4="Y",IF(ISNUMBER(MATCH(H28,'Expense Categories'!$D$2:$D$15,0)),0,(($G28-$F28)/2)/'Expense Categories'!$I$1*'Expense Categories'!$G$1),0),0),IF(N28="Y",IF('Expense Categories'!$G$4="Y",IF(ISNUMBER(MATCH(H28,'Expense Categories'!$D$2:$D$15,0)),0,($G28-$F28)/'Expense Categories'!$I$1*'Expense Categories'!$G$1),0),0))</f>
        <v>0</v>
      </c>
      <c r="E28" s="17">
        <f>IF(H28='Expense Categories'!A$2,IF(N28="Y",IF('Expense Categories'!$G$4="Y",IF(ISNUMBER(MATCH(H28,'Expense Categories'!$D$2:$D$15,0)),0,(($G28-$F28)/2)/'Expense Categories'!$I$1*'Expense Categories'!$G$2),0),0),IF(N28="Y",IF('Expense Categories'!$G$4="Y",IF(ISNUMBER(MATCH(H28,'Expense Categories'!$D$2:$D$15,0)),0,($G28-$F28)/'Expense Categories'!$I$1*'Expense Categories'!$G$2),0),0))</f>
        <v>0</v>
      </c>
      <c r="F28" s="18"/>
      <c r="G28" s="18"/>
      <c r="H28" s="21"/>
      <c r="N28" s="20"/>
      <c r="O28" s="63"/>
      <c r="P28" s="63"/>
      <c r="Q28" s="63"/>
    </row>
    <row r="29" spans="1:17" ht="15.75" customHeight="1" x14ac:dyDescent="0.2">
      <c r="A29" s="21"/>
      <c r="B29" s="22"/>
      <c r="C29" s="17">
        <f>IF(O29=0,IF(N29="Y",IF('Expense Categories'!$G$4="Y",G29-ROUND(E29,2)-ROUND(D29,2),Expenses!G29),G29),0)</f>
        <v>0</v>
      </c>
      <c r="D29" s="17">
        <f>IF(H29='Expense Categories'!A$2,IF(N29="Y",IF('Expense Categories'!$G$4="Y",IF(ISNUMBER(MATCH(H29,'Expense Categories'!$D$2:$D$15,0)),0,(($G29-$F29)/2)/'Expense Categories'!$I$1*'Expense Categories'!$G$1),0),0),IF(N29="Y",IF('Expense Categories'!$G$4="Y",IF(ISNUMBER(MATCH(H29,'Expense Categories'!$D$2:$D$15,0)),0,($G29-$F29)/'Expense Categories'!$I$1*'Expense Categories'!$G$1),0),0))</f>
        <v>0</v>
      </c>
      <c r="E29" s="17">
        <f>IF(H29='Expense Categories'!A$2,IF(N29="Y",IF('Expense Categories'!$G$4="Y",IF(ISNUMBER(MATCH(H29,'Expense Categories'!$D$2:$D$15,0)),0,(($G29-$F29)/2)/'Expense Categories'!$I$1*'Expense Categories'!$G$2),0),0),IF(N29="Y",IF('Expense Categories'!$G$4="Y",IF(ISNUMBER(MATCH(H29,'Expense Categories'!$D$2:$D$15,0)),0,($G29-$F29)/'Expense Categories'!$I$1*'Expense Categories'!$G$2),0),0))</f>
        <v>0</v>
      </c>
      <c r="F29" s="18"/>
      <c r="G29" s="18"/>
      <c r="H29" s="21"/>
      <c r="N29" s="34"/>
      <c r="O29" s="63"/>
      <c r="P29" s="63"/>
      <c r="Q29" s="63"/>
    </row>
    <row r="30" spans="1:17" ht="15.75" customHeight="1" x14ac:dyDescent="0.2">
      <c r="A30" s="21"/>
      <c r="B30" s="22"/>
      <c r="C30" s="17">
        <f>IF(O30=0,IF(N30="Y",IF('Expense Categories'!$G$4="Y",G30-ROUND(E30,2)-ROUND(D30,2),Expenses!G30),G30),0)</f>
        <v>0</v>
      </c>
      <c r="D30" s="17">
        <f>IF(H30='Expense Categories'!A$2,IF(N30="Y",IF('Expense Categories'!$G$4="Y",IF(ISNUMBER(MATCH(H30,'Expense Categories'!$D$2:$D$15,0)),0,(($G30-$F30)/2)/'Expense Categories'!$I$1*'Expense Categories'!$G$1),0),0),IF(N30="Y",IF('Expense Categories'!$G$4="Y",IF(ISNUMBER(MATCH(H30,'Expense Categories'!$D$2:$D$15,0)),0,($G30-$F30)/'Expense Categories'!$I$1*'Expense Categories'!$G$1),0),0))</f>
        <v>0</v>
      </c>
      <c r="E30" s="17">
        <f>IF(H30='Expense Categories'!A$2,IF(N30="Y",IF('Expense Categories'!$G$4="Y",IF(ISNUMBER(MATCH(H30,'Expense Categories'!$D$2:$D$15,0)),0,(($G30-$F30)/2)/'Expense Categories'!$I$1*'Expense Categories'!$G$2),0),0),IF(N30="Y",IF('Expense Categories'!$G$4="Y",IF(ISNUMBER(MATCH(H30,'Expense Categories'!$D$2:$D$15,0)),0,($G30-$F30)/'Expense Categories'!$I$1*'Expense Categories'!$G$2),0),0))</f>
        <v>0</v>
      </c>
      <c r="F30" s="18"/>
      <c r="G30" s="18"/>
      <c r="H30" s="21"/>
      <c r="N30" s="34"/>
      <c r="O30" s="63"/>
      <c r="P30" s="63"/>
      <c r="Q30" s="63"/>
    </row>
    <row r="31" spans="1:17" ht="15.75" customHeight="1" x14ac:dyDescent="0.2">
      <c r="A31" s="21"/>
      <c r="B31" s="22"/>
      <c r="C31" s="17">
        <f>IF(O31=0,IF(N31="Y",IF('Expense Categories'!$G$4="Y",G31-ROUND(E31,2)-ROUND(D31,2),Expenses!G31),G31),0)</f>
        <v>0</v>
      </c>
      <c r="D31" s="17">
        <f>IF(H31='Expense Categories'!A$2,IF(N31="Y",IF('Expense Categories'!$G$4="Y",IF(ISNUMBER(MATCH(H31,'Expense Categories'!$D$2:$D$15,0)),0,(($G31-$F31)/2)/'Expense Categories'!$I$1*'Expense Categories'!$G$1),0),0),IF(N31="Y",IF('Expense Categories'!$G$4="Y",IF(ISNUMBER(MATCH(H31,'Expense Categories'!$D$2:$D$15,0)),0,($G31-$F31)/'Expense Categories'!$I$1*'Expense Categories'!$G$1),0),0))</f>
        <v>0</v>
      </c>
      <c r="E31" s="17">
        <f>IF(H31='Expense Categories'!A$2,IF(N31="Y",IF('Expense Categories'!$G$4="Y",IF(ISNUMBER(MATCH(H31,'Expense Categories'!$D$2:$D$15,0)),0,(($G31-$F31)/2)/'Expense Categories'!$I$1*'Expense Categories'!$G$2),0),0),IF(N31="Y",IF('Expense Categories'!$G$4="Y",IF(ISNUMBER(MATCH(H31,'Expense Categories'!$D$2:$D$15,0)),0,($G31-$F31)/'Expense Categories'!$I$1*'Expense Categories'!$G$2),0),0))</f>
        <v>0</v>
      </c>
      <c r="F31" s="18"/>
      <c r="G31" s="18"/>
      <c r="H31" s="21"/>
      <c r="N31" s="20"/>
      <c r="O31" s="63"/>
      <c r="P31" s="63"/>
      <c r="Q31" s="63"/>
    </row>
    <row r="32" spans="1:17" ht="15.75" customHeight="1" x14ac:dyDescent="0.2">
      <c r="A32" s="21"/>
      <c r="B32" s="22"/>
      <c r="C32" s="17">
        <f>IF(O32=0,IF(N32="Y",IF('Expense Categories'!$G$4="Y",G32-ROUND(E32,2)-ROUND(D32,2),Expenses!G32),G32),0)</f>
        <v>0</v>
      </c>
      <c r="D32" s="17">
        <f>IF(H32='Expense Categories'!A$2,IF(N32="Y",IF('Expense Categories'!$G$4="Y",IF(ISNUMBER(MATCH(H32,'Expense Categories'!$D$2:$D$15,0)),0,(($G32-$F32)/2)/'Expense Categories'!$I$1*'Expense Categories'!$G$1),0),0),IF(N32="Y",IF('Expense Categories'!$G$4="Y",IF(ISNUMBER(MATCH(H32,'Expense Categories'!$D$2:$D$15,0)),0,($G32-$F32)/'Expense Categories'!$I$1*'Expense Categories'!$G$1),0),0))</f>
        <v>0</v>
      </c>
      <c r="E32" s="17">
        <f>IF(H32='Expense Categories'!A$2,IF(N32="Y",IF('Expense Categories'!$G$4="Y",IF(ISNUMBER(MATCH(H32,'Expense Categories'!$D$2:$D$15,0)),0,(($G32-$F32)/2)/'Expense Categories'!$I$1*'Expense Categories'!$G$2),0),0),IF(N32="Y",IF('Expense Categories'!$G$4="Y",IF(ISNUMBER(MATCH(H32,'Expense Categories'!$D$2:$D$15,0)),0,($G32-$F32)/'Expense Categories'!$I$1*'Expense Categories'!$G$2),0),0))</f>
        <v>0</v>
      </c>
      <c r="F32" s="18"/>
      <c r="G32" s="18"/>
      <c r="H32" s="21"/>
      <c r="N32" s="20"/>
      <c r="O32" s="63"/>
      <c r="P32" s="63"/>
      <c r="Q32" s="63"/>
    </row>
    <row r="33" spans="1:17" ht="15.75" customHeight="1" x14ac:dyDescent="0.2">
      <c r="A33" s="21"/>
      <c r="B33" s="22"/>
      <c r="C33" s="17">
        <f>IF(O33=0,IF(N33="Y",IF('Expense Categories'!$G$4="Y",G33-ROUND(E33,2)-ROUND(D33,2),Expenses!G33),G33),0)</f>
        <v>0</v>
      </c>
      <c r="D33" s="17">
        <f>IF(H33='Expense Categories'!A$2,IF(N33="Y",IF('Expense Categories'!$G$4="Y",IF(ISNUMBER(MATCH(H33,'Expense Categories'!$D$2:$D$15,0)),0,(($G33-$F33)/2)/'Expense Categories'!$I$1*'Expense Categories'!$G$1),0),0),IF(N33="Y",IF('Expense Categories'!$G$4="Y",IF(ISNUMBER(MATCH(H33,'Expense Categories'!$D$2:$D$15,0)),0,($G33-$F33)/'Expense Categories'!$I$1*'Expense Categories'!$G$1),0),0))</f>
        <v>0</v>
      </c>
      <c r="E33" s="17">
        <f>IF(H33='Expense Categories'!A$2,IF(N33="Y",IF('Expense Categories'!$G$4="Y",IF(ISNUMBER(MATCH(H33,'Expense Categories'!$D$2:$D$15,0)),0,(($G33-$F33)/2)/'Expense Categories'!$I$1*'Expense Categories'!$G$2),0),0),IF(N33="Y",IF('Expense Categories'!$G$4="Y",IF(ISNUMBER(MATCH(H33,'Expense Categories'!$D$2:$D$15,0)),0,($G33-$F33)/'Expense Categories'!$I$1*'Expense Categories'!$G$2),0),0))</f>
        <v>0</v>
      </c>
      <c r="F33" s="18"/>
      <c r="G33" s="26"/>
      <c r="H33" s="21"/>
      <c r="N33" s="20"/>
      <c r="O33" s="63"/>
      <c r="P33" s="63"/>
      <c r="Q33" s="63"/>
    </row>
    <row r="34" spans="1:17" ht="15.75" customHeight="1" x14ac:dyDescent="0.2">
      <c r="A34" s="21"/>
      <c r="B34" s="22"/>
      <c r="C34" s="17">
        <f>IF(O34=0,IF(N34="Y",IF('Expense Categories'!$G$4="Y",G34-ROUND(E34,2)-ROUND(D34,2),Expenses!G34),G34),0)</f>
        <v>0</v>
      </c>
      <c r="D34" s="17">
        <f>IF(H34='Expense Categories'!A$2,IF(N34="Y",IF('Expense Categories'!$G$4="Y",IF(ISNUMBER(MATCH(H34,'Expense Categories'!$D$2:$D$15,0)),0,(($G34-$F34)/2)/'Expense Categories'!$I$1*'Expense Categories'!$G$1),0),0),IF(N34="Y",IF('Expense Categories'!$G$4="Y",IF(ISNUMBER(MATCH(H34,'Expense Categories'!$D$2:$D$15,0)),0,($G34-$F34)/'Expense Categories'!$I$1*'Expense Categories'!$G$1),0),0))</f>
        <v>0</v>
      </c>
      <c r="E34" s="17">
        <f>IF(H34='Expense Categories'!A$2,IF(N34="Y",IF('Expense Categories'!$G$4="Y",IF(ISNUMBER(MATCH(H34,'Expense Categories'!$D$2:$D$15,0)),0,(($G34-$F34)/2)/'Expense Categories'!$I$1*'Expense Categories'!$G$2),0),0),IF(N34="Y",IF('Expense Categories'!$G$4="Y",IF(ISNUMBER(MATCH(H34,'Expense Categories'!$D$2:$D$15,0)),0,($G34-$F34)/'Expense Categories'!$I$1*'Expense Categories'!$G$2),0),0))</f>
        <v>0</v>
      </c>
      <c r="F34" s="18"/>
      <c r="G34" s="18"/>
      <c r="H34" s="21"/>
      <c r="N34" s="20"/>
      <c r="O34" s="63"/>
      <c r="P34" s="63"/>
      <c r="Q34" s="63"/>
    </row>
    <row r="35" spans="1:17" ht="15.75" customHeight="1" x14ac:dyDescent="0.2">
      <c r="A35" s="21"/>
      <c r="B35" s="22"/>
      <c r="C35" s="17">
        <f>IF(O35=0,IF(N35="Y",IF('Expense Categories'!$G$4="Y",G35-ROUND(E35,2)-ROUND(D35,2),Expenses!G35),G35),0)</f>
        <v>0</v>
      </c>
      <c r="D35" s="17">
        <f>IF(H35='Expense Categories'!A$2,IF(N35="Y",IF('Expense Categories'!$G$4="Y",IF(ISNUMBER(MATCH(H35,'Expense Categories'!$D$2:$D$15,0)),0,(($G35-$F35)/2)/'Expense Categories'!$I$1*'Expense Categories'!$G$1),0),0),IF(N35="Y",IF('Expense Categories'!$G$4="Y",IF(ISNUMBER(MATCH(H35,'Expense Categories'!$D$2:$D$15,0)),0,($G35-$F35)/'Expense Categories'!$I$1*'Expense Categories'!$G$1),0),0))</f>
        <v>0</v>
      </c>
      <c r="E35" s="17">
        <f>IF(H35='Expense Categories'!A$2,IF(N35="Y",IF('Expense Categories'!$G$4="Y",IF(ISNUMBER(MATCH(H35,'Expense Categories'!$D$2:$D$15,0)),0,(($G35-$F35)/2)/'Expense Categories'!$I$1*'Expense Categories'!$G$2),0),0),IF(N35="Y",IF('Expense Categories'!$G$4="Y",IF(ISNUMBER(MATCH(H35,'Expense Categories'!$D$2:$D$15,0)),0,($G35-$F35)/'Expense Categories'!$I$1*'Expense Categories'!$G$2),0),0))</f>
        <v>0</v>
      </c>
      <c r="F35" s="18"/>
      <c r="G35" s="18"/>
      <c r="H35" s="21"/>
      <c r="N35" s="20"/>
      <c r="O35" s="63"/>
      <c r="P35" s="63"/>
      <c r="Q35" s="63"/>
    </row>
    <row r="36" spans="1:17" ht="15.75" customHeight="1" x14ac:dyDescent="0.2">
      <c r="A36" s="21"/>
      <c r="B36" s="22"/>
      <c r="C36" s="17">
        <f>IF(O36=0,IF(N36="Y",IF('Expense Categories'!$G$4="Y",G36-ROUND(E36,2)-ROUND(D36,2),Expenses!G36),G36),0)</f>
        <v>0</v>
      </c>
      <c r="D36" s="17">
        <f>IF(H36='Expense Categories'!A$2,IF(N36="Y",IF('Expense Categories'!$G$4="Y",IF(ISNUMBER(MATCH(H36,'Expense Categories'!$D$2:$D$15,0)),0,(($G36-$F36)/2)/'Expense Categories'!$I$1*'Expense Categories'!$G$1),0),0),IF(N36="Y",IF('Expense Categories'!$G$4="Y",IF(ISNUMBER(MATCH(H36,'Expense Categories'!$D$2:$D$15,0)),0,($G36-$F36)/'Expense Categories'!$I$1*'Expense Categories'!$G$1),0),0))</f>
        <v>0</v>
      </c>
      <c r="E36" s="17">
        <f>IF(H36='Expense Categories'!A$2,IF(N36="Y",IF('Expense Categories'!$G$4="Y",IF(ISNUMBER(MATCH(H36,'Expense Categories'!$D$2:$D$15,0)),0,(($G36-$F36)/2)/'Expense Categories'!$I$1*'Expense Categories'!$G$2),0),0),IF(N36="Y",IF('Expense Categories'!$G$4="Y",IF(ISNUMBER(MATCH(H36,'Expense Categories'!$D$2:$D$15,0)),0,($G36-$F36)/'Expense Categories'!$I$1*'Expense Categories'!$G$2),0),0))</f>
        <v>0</v>
      </c>
      <c r="F36" s="18"/>
      <c r="G36" s="18"/>
      <c r="H36" s="21"/>
      <c r="N36" s="20"/>
      <c r="O36" s="63"/>
      <c r="P36" s="63"/>
      <c r="Q36" s="63"/>
    </row>
    <row r="37" spans="1:17" ht="15.75" customHeight="1" x14ac:dyDescent="0.2">
      <c r="A37" s="21"/>
      <c r="B37" s="22"/>
      <c r="C37" s="17">
        <f>IF(O37=0,IF(N37="Y",IF('Expense Categories'!$G$4="Y",G37-ROUND(E37,2)-ROUND(D37,2),Expenses!G37),G37),0)</f>
        <v>0</v>
      </c>
      <c r="D37" s="17">
        <f>IF(H37='Expense Categories'!A$2,IF(N37="Y",IF('Expense Categories'!$G$4="Y",IF(ISNUMBER(MATCH(H37,'Expense Categories'!$D$2:$D$15,0)),0,(($G37-$F37)/2)/'Expense Categories'!$I$1*'Expense Categories'!$G$1),0),0),IF(N37="Y",IF('Expense Categories'!$G$4="Y",IF(ISNUMBER(MATCH(H37,'Expense Categories'!$D$2:$D$15,0)),0,($G37-$F37)/'Expense Categories'!$I$1*'Expense Categories'!$G$1),0),0))</f>
        <v>0</v>
      </c>
      <c r="E37" s="17">
        <f>IF(H37='Expense Categories'!A$2,IF(N37="Y",IF('Expense Categories'!$G$4="Y",IF(ISNUMBER(MATCH(H37,'Expense Categories'!$D$2:$D$15,0)),0,(($G37-$F37)/2)/'Expense Categories'!$I$1*'Expense Categories'!$G$2),0),0),IF(N37="Y",IF('Expense Categories'!$G$4="Y",IF(ISNUMBER(MATCH(H37,'Expense Categories'!$D$2:$D$15,0)),0,($G37-$F37)/'Expense Categories'!$I$1*'Expense Categories'!$G$2),0),0))</f>
        <v>0</v>
      </c>
      <c r="F37" s="18"/>
      <c r="G37" s="18"/>
      <c r="H37" s="21"/>
      <c r="N37" s="20"/>
      <c r="O37" s="63"/>
      <c r="P37" s="63"/>
      <c r="Q37" s="63"/>
    </row>
    <row r="38" spans="1:17" ht="15.75" customHeight="1" x14ac:dyDescent="0.2">
      <c r="A38" s="21"/>
      <c r="B38" s="22"/>
      <c r="C38" s="17">
        <f>IF(O38=0,IF(N38="Y",IF('Expense Categories'!$G$4="Y",G38-ROUND(E38,2)-ROUND(D38,2),Expenses!G38),G38),0)</f>
        <v>0</v>
      </c>
      <c r="D38" s="17">
        <f>IF(H38='Expense Categories'!A$2,IF(N38="Y",IF('Expense Categories'!$G$4="Y",IF(ISNUMBER(MATCH(H38,'Expense Categories'!$D$2:$D$15,0)),0,(($G38-$F38)/2)/'Expense Categories'!$I$1*'Expense Categories'!$G$1),0),0),IF(N38="Y",IF('Expense Categories'!$G$4="Y",IF(ISNUMBER(MATCH(H38,'Expense Categories'!$D$2:$D$15,0)),0,($G38-$F38)/'Expense Categories'!$I$1*'Expense Categories'!$G$1),0),0))</f>
        <v>0</v>
      </c>
      <c r="E38" s="17">
        <f>IF(H38='Expense Categories'!A$2,IF(N38="Y",IF('Expense Categories'!$G$4="Y",IF(ISNUMBER(MATCH(H38,'Expense Categories'!$D$2:$D$15,0)),0,(($G38-$F38)/2)/'Expense Categories'!$I$1*'Expense Categories'!$G$2),0),0),IF(N38="Y",IF('Expense Categories'!$G$4="Y",IF(ISNUMBER(MATCH(H38,'Expense Categories'!$D$2:$D$15,0)),0,($G38-$F38)/'Expense Categories'!$I$1*'Expense Categories'!$G$2),0),0))</f>
        <v>0</v>
      </c>
      <c r="F38" s="18"/>
      <c r="G38" s="18"/>
      <c r="H38" s="21"/>
      <c r="N38" s="20"/>
      <c r="O38" s="63"/>
      <c r="P38" s="63"/>
      <c r="Q38" s="63"/>
    </row>
    <row r="39" spans="1:17" ht="15.75" customHeight="1" x14ac:dyDescent="0.2">
      <c r="A39" s="21"/>
      <c r="B39" s="22"/>
      <c r="C39" s="17">
        <f>IF(O39=0,IF(N39="Y",IF('Expense Categories'!$G$4="Y",G39-ROUND(E39,2)-ROUND(D39,2),Expenses!G39),G39),0)</f>
        <v>0</v>
      </c>
      <c r="D39" s="17">
        <f>IF(H39='Expense Categories'!A$2,IF(N39="Y",IF('Expense Categories'!$G$4="Y",IF(ISNUMBER(MATCH(H39,'Expense Categories'!$D$2:$D$15,0)),0,(($G39-$F39)/2)/'Expense Categories'!$I$1*'Expense Categories'!$G$1),0),0),IF(N39="Y",IF('Expense Categories'!$G$4="Y",IF(ISNUMBER(MATCH(H39,'Expense Categories'!$D$2:$D$15,0)),0,($G39-$F39)/'Expense Categories'!$I$1*'Expense Categories'!$G$1),0),0))</f>
        <v>0</v>
      </c>
      <c r="E39" s="17">
        <f>IF(H39='Expense Categories'!A$2,IF(N39="Y",IF('Expense Categories'!$G$4="Y",IF(ISNUMBER(MATCH(H39,'Expense Categories'!$D$2:$D$15,0)),0,(($G39-$F39)/2)/'Expense Categories'!$I$1*'Expense Categories'!$G$2),0),0),IF(N39="Y",IF('Expense Categories'!$G$4="Y",IF(ISNUMBER(MATCH(H39,'Expense Categories'!$D$2:$D$15,0)),0,($G39-$F39)/'Expense Categories'!$I$1*'Expense Categories'!$G$2),0),0))</f>
        <v>0</v>
      </c>
      <c r="F39" s="18"/>
      <c r="G39" s="26"/>
      <c r="H39" s="21"/>
      <c r="N39" s="20"/>
      <c r="O39" s="63"/>
      <c r="P39" s="63"/>
      <c r="Q39" s="63"/>
    </row>
    <row r="40" spans="1:17" ht="15.75" customHeight="1" x14ac:dyDescent="0.2">
      <c r="A40" s="21"/>
      <c r="B40" s="22"/>
      <c r="C40" s="17">
        <f>IF(O40=0,IF(N40="Y",IF('Expense Categories'!$G$4="Y",G40-ROUND(E40,2)-ROUND(D40,2),Expenses!G40),G40),0)</f>
        <v>0</v>
      </c>
      <c r="D40" s="17">
        <f>IF(H40='Expense Categories'!A$2,IF(N40="Y",IF('Expense Categories'!$G$4="Y",IF(ISNUMBER(MATCH(H40,'Expense Categories'!$D$2:$D$15,0)),0,(($G40-$F40)/2)/'Expense Categories'!$I$1*'Expense Categories'!$G$1),0),0),IF(N40="Y",IF('Expense Categories'!$G$4="Y",IF(ISNUMBER(MATCH(H40,'Expense Categories'!$D$2:$D$15,0)),0,($G40-$F40)/'Expense Categories'!$I$1*'Expense Categories'!$G$1),0),0))</f>
        <v>0</v>
      </c>
      <c r="E40" s="17">
        <f>IF(H40='Expense Categories'!A$2,IF(N40="Y",IF('Expense Categories'!$G$4="Y",IF(ISNUMBER(MATCH(H40,'Expense Categories'!$D$2:$D$15,0)),0,(($G40-$F40)/2)/'Expense Categories'!$I$1*'Expense Categories'!$G$2),0),0),IF(N40="Y",IF('Expense Categories'!$G$4="Y",IF(ISNUMBER(MATCH(H40,'Expense Categories'!$D$2:$D$15,0)),0,($G40-$F40)/'Expense Categories'!$I$1*'Expense Categories'!$G$2),0),0))</f>
        <v>0</v>
      </c>
      <c r="F40" s="18"/>
      <c r="G40" s="18"/>
      <c r="H40" s="21"/>
      <c r="N40" s="20"/>
      <c r="O40" s="63"/>
      <c r="P40" s="63"/>
      <c r="Q40" s="63"/>
    </row>
    <row r="41" spans="1:17" ht="15.75" customHeight="1" x14ac:dyDescent="0.2">
      <c r="A41" s="21"/>
      <c r="B41" s="22"/>
      <c r="C41" s="17">
        <f>IF(O41=0,IF(N41="Y",IF('Expense Categories'!$G$4="Y",G41-ROUND(E41,2)-ROUND(D41,2),Expenses!G41),G41),0)</f>
        <v>0</v>
      </c>
      <c r="D41" s="17">
        <f>IF(H41='Expense Categories'!A$2,IF(N41="Y",IF('Expense Categories'!$G$4="Y",IF(ISNUMBER(MATCH(H41,'Expense Categories'!$D$2:$D$15,0)),0,(($G41-$F41)/2)/'Expense Categories'!$I$1*'Expense Categories'!$G$1),0),0),IF(N41="Y",IF('Expense Categories'!$G$4="Y",IF(ISNUMBER(MATCH(H41,'Expense Categories'!$D$2:$D$15,0)),0,($G41-$F41)/'Expense Categories'!$I$1*'Expense Categories'!$G$1),0),0))</f>
        <v>0</v>
      </c>
      <c r="E41" s="17">
        <f>IF(H41='Expense Categories'!A$2,IF(N41="Y",IF('Expense Categories'!$G$4="Y",IF(ISNUMBER(MATCH(H41,'Expense Categories'!$D$2:$D$15,0)),0,(($G41-$F41)/2)/'Expense Categories'!$I$1*'Expense Categories'!$G$2),0),0),IF(N41="Y",IF('Expense Categories'!$G$4="Y",IF(ISNUMBER(MATCH(H41,'Expense Categories'!$D$2:$D$15,0)),0,($G41-$F41)/'Expense Categories'!$I$1*'Expense Categories'!$G$2),0),0))</f>
        <v>0</v>
      </c>
      <c r="F41" s="18"/>
      <c r="G41" s="18"/>
      <c r="H41" s="21"/>
      <c r="N41" s="20"/>
      <c r="O41" s="63"/>
      <c r="P41" s="63"/>
      <c r="Q41" s="63"/>
    </row>
    <row r="42" spans="1:17" ht="15.75" customHeight="1" x14ac:dyDescent="0.2">
      <c r="A42" s="21"/>
      <c r="B42" s="22"/>
      <c r="C42" s="17">
        <f>IF(O42=0,IF(N42="Y",IF('Expense Categories'!$G$4="Y",G42-ROUND(E42,2)-ROUND(D42,2),Expenses!G42),G42),0)</f>
        <v>0</v>
      </c>
      <c r="D42" s="17">
        <f>IF(H42='Expense Categories'!A$2,IF(N42="Y",IF('Expense Categories'!$G$4="Y",IF(ISNUMBER(MATCH(H42,'Expense Categories'!$D$2:$D$15,0)),0,(($G42-$F42)/2)/'Expense Categories'!$I$1*'Expense Categories'!$G$1),0),0),IF(N42="Y",IF('Expense Categories'!$G$4="Y",IF(ISNUMBER(MATCH(H42,'Expense Categories'!$D$2:$D$15,0)),0,($G42-$F42)/'Expense Categories'!$I$1*'Expense Categories'!$G$1),0),0))</f>
        <v>0</v>
      </c>
      <c r="E42" s="17">
        <f>IF(H42='Expense Categories'!A$2,IF(N42="Y",IF('Expense Categories'!$G$4="Y",IF(ISNUMBER(MATCH(H42,'Expense Categories'!$D$2:$D$15,0)),0,(($G42-$F42)/2)/'Expense Categories'!$I$1*'Expense Categories'!$G$2),0),0),IF(N42="Y",IF('Expense Categories'!$G$4="Y",IF(ISNUMBER(MATCH(H42,'Expense Categories'!$D$2:$D$15,0)),0,($G42-$F42)/'Expense Categories'!$I$1*'Expense Categories'!$G$2),0),0))</f>
        <v>0</v>
      </c>
      <c r="F42" s="18"/>
      <c r="G42" s="18"/>
      <c r="H42" s="21"/>
      <c r="N42" s="20"/>
      <c r="O42" s="63"/>
      <c r="P42" s="63"/>
      <c r="Q42" s="63"/>
    </row>
    <row r="43" spans="1:17" ht="15.75" customHeight="1" x14ac:dyDescent="0.2">
      <c r="A43" s="21"/>
      <c r="B43" s="22"/>
      <c r="C43" s="17">
        <f>IF(O43=0,IF(N43="Y",IF('Expense Categories'!$G$4="Y",G43-ROUND(E43,2)-ROUND(D43,2),Expenses!G43),G43),0)</f>
        <v>0</v>
      </c>
      <c r="D43" s="17">
        <f>IF(H43='Expense Categories'!A$2,IF(N43="Y",IF('Expense Categories'!$G$4="Y",IF(ISNUMBER(MATCH(H43,'Expense Categories'!$D$2:$D$15,0)),0,(($G43-$F43)/2)/'Expense Categories'!$I$1*'Expense Categories'!$G$1),0),0),IF(N43="Y",IF('Expense Categories'!$G$4="Y",IF(ISNUMBER(MATCH(H43,'Expense Categories'!$D$2:$D$15,0)),0,($G43-$F43)/'Expense Categories'!$I$1*'Expense Categories'!$G$1),0),0))</f>
        <v>0</v>
      </c>
      <c r="E43" s="17">
        <f>IF(H43='Expense Categories'!A$2,IF(N43="Y",IF('Expense Categories'!$G$4="Y",IF(ISNUMBER(MATCH(H43,'Expense Categories'!$D$2:$D$15,0)),0,(($G43-$F43)/2)/'Expense Categories'!$I$1*'Expense Categories'!$G$2),0),0),IF(N43="Y",IF('Expense Categories'!$G$4="Y",IF(ISNUMBER(MATCH(H43,'Expense Categories'!$D$2:$D$15,0)),0,($G43-$F43)/'Expense Categories'!$I$1*'Expense Categories'!$G$2),0),0))</f>
        <v>0</v>
      </c>
      <c r="F43" s="18"/>
      <c r="G43" s="18"/>
      <c r="H43" s="21"/>
      <c r="N43" s="20"/>
      <c r="O43" s="63"/>
      <c r="P43" s="63"/>
      <c r="Q43" s="63"/>
    </row>
    <row r="44" spans="1:17" ht="15.75" customHeight="1" x14ac:dyDescent="0.2">
      <c r="A44" s="21"/>
      <c r="B44" s="22"/>
      <c r="C44" s="17">
        <f>IF(O44=0,IF(N44="Y",IF('Expense Categories'!$G$4="Y",G44-ROUND(E44,2)-ROUND(D44,2),Expenses!G44),G44),0)</f>
        <v>0</v>
      </c>
      <c r="D44" s="17">
        <f>IF(H44='Expense Categories'!A$2,IF(N44="Y",IF('Expense Categories'!$G$4="Y",IF(ISNUMBER(MATCH(H44,'Expense Categories'!$D$2:$D$15,0)),0,(($G44-$F44)/2)/'Expense Categories'!$I$1*'Expense Categories'!$G$1),0),0),IF(N44="Y",IF('Expense Categories'!$G$4="Y",IF(ISNUMBER(MATCH(H44,'Expense Categories'!$D$2:$D$15,0)),0,($G44-$F44)/'Expense Categories'!$I$1*'Expense Categories'!$G$1),0),0))</f>
        <v>0</v>
      </c>
      <c r="E44" s="17">
        <f>IF(H44='Expense Categories'!A$2,IF(N44="Y",IF('Expense Categories'!$G$4="Y",IF(ISNUMBER(MATCH(H44,'Expense Categories'!$D$2:$D$15,0)),0,(($G44-$F44)/2)/'Expense Categories'!$I$1*'Expense Categories'!$G$2),0),0),IF(N44="Y",IF('Expense Categories'!$G$4="Y",IF(ISNUMBER(MATCH(H44,'Expense Categories'!$D$2:$D$15,0)),0,($G44-$F44)/'Expense Categories'!$I$1*'Expense Categories'!$G$2),0),0))</f>
        <v>0</v>
      </c>
      <c r="F44" s="18"/>
      <c r="G44" s="18"/>
      <c r="H44" s="21"/>
      <c r="N44" s="20"/>
      <c r="O44" s="63"/>
      <c r="P44" s="63"/>
      <c r="Q44" s="63"/>
    </row>
    <row r="45" spans="1:17" ht="15.75" customHeight="1" x14ac:dyDescent="0.2">
      <c r="A45" s="21"/>
      <c r="B45" s="22"/>
      <c r="C45" s="17">
        <f>IF(O45=0,IF(N45="Y",IF('Expense Categories'!$G$4="Y",G45-ROUND(E45,2)-ROUND(D45,2),Expenses!G45),G45),0)</f>
        <v>0</v>
      </c>
      <c r="D45" s="17">
        <f>IF(H45='Expense Categories'!A$2,IF(N45="Y",IF('Expense Categories'!$G$4="Y",IF(ISNUMBER(MATCH(H45,'Expense Categories'!$D$2:$D$15,0)),0,(($G45-$F45)/2)/'Expense Categories'!$I$1*'Expense Categories'!$G$1),0),0),IF(N45="Y",IF('Expense Categories'!$G$4="Y",IF(ISNUMBER(MATCH(H45,'Expense Categories'!$D$2:$D$15,0)),0,($G45-$F45)/'Expense Categories'!$I$1*'Expense Categories'!$G$1),0),0))</f>
        <v>0</v>
      </c>
      <c r="E45" s="17">
        <f>IF(H45='Expense Categories'!A$2,IF(N45="Y",IF('Expense Categories'!$G$4="Y",IF(ISNUMBER(MATCH(H45,'Expense Categories'!$D$2:$D$15,0)),0,(($G45-$F45)/2)/'Expense Categories'!$I$1*'Expense Categories'!$G$2),0),0),IF(N45="Y",IF('Expense Categories'!$G$4="Y",IF(ISNUMBER(MATCH(H45,'Expense Categories'!$D$2:$D$15,0)),0,($G45-$F45)/'Expense Categories'!$I$1*'Expense Categories'!$G$2),0),0))</f>
        <v>0</v>
      </c>
      <c r="F45" s="18"/>
      <c r="G45" s="26"/>
      <c r="H45" s="21"/>
      <c r="N45" s="20"/>
      <c r="O45" s="63"/>
      <c r="P45" s="63"/>
      <c r="Q45" s="63"/>
    </row>
    <row r="46" spans="1:17" ht="15.75" customHeight="1" x14ac:dyDescent="0.2">
      <c r="A46" s="21"/>
      <c r="B46" s="22"/>
      <c r="C46" s="17">
        <f>IF(O46=0,IF(N46="Y",IF('Expense Categories'!$G$4="Y",G46-ROUND(E46,2)-ROUND(D46,2),Expenses!G46),G46),0)</f>
        <v>0</v>
      </c>
      <c r="D46" s="17">
        <f>IF(H46='Expense Categories'!A$2,IF(N46="Y",IF('Expense Categories'!$G$4="Y",IF(ISNUMBER(MATCH(H46,'Expense Categories'!$D$2:$D$15,0)),0,(($G46-$F46)/2)/'Expense Categories'!$I$1*'Expense Categories'!$G$1),0),0),IF(N46="Y",IF('Expense Categories'!$G$4="Y",IF(ISNUMBER(MATCH(H46,'Expense Categories'!$D$2:$D$15,0)),0,($G46-$F46)/'Expense Categories'!$I$1*'Expense Categories'!$G$1),0),0))</f>
        <v>0</v>
      </c>
      <c r="E46" s="17">
        <f>IF(H46='Expense Categories'!A$2,IF(N46="Y",IF('Expense Categories'!$G$4="Y",IF(ISNUMBER(MATCH(H46,'Expense Categories'!$D$2:$D$15,0)),0,(($G46-$F46)/2)/'Expense Categories'!$I$1*'Expense Categories'!$G$2),0),0),IF(N46="Y",IF('Expense Categories'!$G$4="Y",IF(ISNUMBER(MATCH(H46,'Expense Categories'!$D$2:$D$15,0)),0,($G46-$F46)/'Expense Categories'!$I$1*'Expense Categories'!$G$2),0),0))</f>
        <v>0</v>
      </c>
      <c r="F46" s="18"/>
      <c r="G46" s="18"/>
      <c r="H46" s="21"/>
      <c r="N46" s="20"/>
      <c r="O46" s="63"/>
      <c r="P46" s="63"/>
      <c r="Q46" s="63"/>
    </row>
    <row r="47" spans="1:17" ht="15.75" customHeight="1" x14ac:dyDescent="0.2">
      <c r="A47" s="21"/>
      <c r="B47" s="22"/>
      <c r="C47" s="17">
        <f>IF(O47=0,IF(N47="Y",IF('Expense Categories'!$G$4="Y",G47-ROUND(E47,2)-ROUND(D47,2),Expenses!G47),G47),0)</f>
        <v>0</v>
      </c>
      <c r="D47" s="17">
        <f>IF(H47='Expense Categories'!A$2,IF(N47="Y",IF('Expense Categories'!$G$4="Y",IF(ISNUMBER(MATCH(H47,'Expense Categories'!$D$2:$D$15,0)),0,(($G47-$F47)/2)/'Expense Categories'!$I$1*'Expense Categories'!$G$1),0),0),IF(N47="Y",IF('Expense Categories'!$G$4="Y",IF(ISNUMBER(MATCH(H47,'Expense Categories'!$D$2:$D$15,0)),0,($G47-$F47)/'Expense Categories'!$I$1*'Expense Categories'!$G$1),0),0))</f>
        <v>0</v>
      </c>
      <c r="E47" s="17">
        <f>IF(H47='Expense Categories'!A$2,IF(N47="Y",IF('Expense Categories'!$G$4="Y",IF(ISNUMBER(MATCH(H47,'Expense Categories'!$D$2:$D$15,0)),0,(($G47-$F47)/2)/'Expense Categories'!$I$1*'Expense Categories'!$G$2),0),0),IF(N47="Y",IF('Expense Categories'!$G$4="Y",IF(ISNUMBER(MATCH(H47,'Expense Categories'!$D$2:$D$15,0)),0,($G47-$F47)/'Expense Categories'!$I$1*'Expense Categories'!$G$2),0),0))</f>
        <v>0</v>
      </c>
      <c r="F47" s="18"/>
      <c r="G47" s="18"/>
      <c r="H47" s="21"/>
      <c r="N47" s="20"/>
      <c r="O47" s="63"/>
      <c r="P47" s="63"/>
      <c r="Q47" s="63"/>
    </row>
    <row r="48" spans="1:17" ht="15.75" customHeight="1" x14ac:dyDescent="0.2">
      <c r="A48" s="21"/>
      <c r="B48" s="22"/>
      <c r="C48" s="17">
        <f>IF(O48=0,IF(N48="Y",IF('Expense Categories'!$G$4="Y",G48-ROUND(E48,2)-ROUND(D48,2),Expenses!G48),G48),0)</f>
        <v>0</v>
      </c>
      <c r="D48" s="17">
        <f>IF(H48='Expense Categories'!A$2,IF(N48="Y",IF('Expense Categories'!$G$4="Y",IF(ISNUMBER(MATCH(H48,'Expense Categories'!$D$2:$D$15,0)),0,(($G48-$F48)/2)/'Expense Categories'!$I$1*'Expense Categories'!$G$1),0),0),IF(N48="Y",IF('Expense Categories'!$G$4="Y",IF(ISNUMBER(MATCH(H48,'Expense Categories'!$D$2:$D$15,0)),0,($G48-$F48)/'Expense Categories'!$I$1*'Expense Categories'!$G$1),0),0))</f>
        <v>0</v>
      </c>
      <c r="E48" s="17">
        <f>IF(H48='Expense Categories'!A$2,IF(N48="Y",IF('Expense Categories'!$G$4="Y",IF(ISNUMBER(MATCH(H48,'Expense Categories'!$D$2:$D$15,0)),0,(($G48-$F48)/2)/'Expense Categories'!$I$1*'Expense Categories'!$G$2),0),0),IF(N48="Y",IF('Expense Categories'!$G$4="Y",IF(ISNUMBER(MATCH(H48,'Expense Categories'!$D$2:$D$15,0)),0,($G48-$F48)/'Expense Categories'!$I$1*'Expense Categories'!$G$2),0),0))</f>
        <v>0</v>
      </c>
      <c r="F48" s="18"/>
      <c r="G48" s="18"/>
      <c r="H48" s="21"/>
      <c r="N48" s="20"/>
      <c r="O48" s="63"/>
      <c r="P48" s="63"/>
      <c r="Q48" s="63"/>
    </row>
    <row r="49" spans="1:33" ht="15.75" customHeight="1" x14ac:dyDescent="0.2">
      <c r="A49" s="21"/>
      <c r="B49" s="22"/>
      <c r="C49" s="17">
        <f>IF(O49=0,IF(N49="Y",IF('Expense Categories'!$G$4="Y",G49-ROUND(E49,2)-ROUND(D49,2),Expenses!G49),G49),0)</f>
        <v>0</v>
      </c>
      <c r="D49" s="17">
        <f>IF(H49='Expense Categories'!A$2,IF(N49="Y",IF('Expense Categories'!$G$4="Y",IF(ISNUMBER(MATCH(H49,'Expense Categories'!$D$2:$D$15,0)),0,(($G49-$F49)/2)/'Expense Categories'!$I$1*'Expense Categories'!$G$1),0),0),IF(N49="Y",IF('Expense Categories'!$G$4="Y",IF(ISNUMBER(MATCH(H49,'Expense Categories'!$D$2:$D$15,0)),0,($G49-$F49)/'Expense Categories'!$I$1*'Expense Categories'!$G$1),0),0))</f>
        <v>0</v>
      </c>
      <c r="E49" s="17">
        <f>IF(H49='Expense Categories'!A$2,IF(N49="Y",IF('Expense Categories'!$G$4="Y",IF(ISNUMBER(MATCH(H49,'Expense Categories'!$D$2:$D$15,0)),0,(($G49-$F49)/2)/'Expense Categories'!$I$1*'Expense Categories'!$G$2),0),0),IF(N49="Y",IF('Expense Categories'!$G$4="Y",IF(ISNUMBER(MATCH(H49,'Expense Categories'!$D$2:$D$15,0)),0,($G49-$F49)/'Expense Categories'!$I$1*'Expense Categories'!$G$2),0),0))</f>
        <v>0</v>
      </c>
      <c r="F49" s="18"/>
      <c r="G49" s="18"/>
      <c r="H49" s="21"/>
      <c r="N49" s="20"/>
      <c r="O49" s="63"/>
      <c r="P49" s="63"/>
      <c r="Q49" s="63"/>
    </row>
    <row r="50" spans="1:33" ht="15.75" customHeight="1" x14ac:dyDescent="0.2">
      <c r="A50" s="21"/>
      <c r="B50" s="22"/>
      <c r="C50" s="17">
        <f>IF(O50=0,IF(N50="Y",IF('Expense Categories'!$G$4="Y",G50-ROUND(E50,2)-ROUND(D50,2),Expenses!G50),G50),0)</f>
        <v>0</v>
      </c>
      <c r="D50" s="17">
        <f>IF(H50='Expense Categories'!A$2,IF(N50="Y",IF('Expense Categories'!$G$4="Y",IF(ISNUMBER(MATCH(H50,'Expense Categories'!$D$2:$D$15,0)),0,(($G50-$F50)/2)/'Expense Categories'!$I$1*'Expense Categories'!$G$1),0),0),IF(N50="Y",IF('Expense Categories'!$G$4="Y",IF(ISNUMBER(MATCH(H50,'Expense Categories'!$D$2:$D$15,0)),0,($G50-$F50)/'Expense Categories'!$I$1*'Expense Categories'!$G$1),0),0))</f>
        <v>0</v>
      </c>
      <c r="E50" s="17">
        <f>IF(H50='Expense Categories'!A$2,IF(N50="Y",IF('Expense Categories'!$G$4="Y",IF(ISNUMBER(MATCH(H50,'Expense Categories'!$D$2:$D$15,0)),0,(($G50-$F50)/2)/'Expense Categories'!$I$1*'Expense Categories'!$G$2),0),0),IF(N50="Y",IF('Expense Categories'!$G$4="Y",IF(ISNUMBER(MATCH(H50,'Expense Categories'!$D$2:$D$15,0)),0,($G50-$F50)/'Expense Categories'!$I$1*'Expense Categories'!$G$2),0),0))</f>
        <v>0</v>
      </c>
      <c r="F50" s="18"/>
      <c r="G50" s="18"/>
      <c r="H50" s="21"/>
      <c r="N50" s="20"/>
      <c r="O50" s="63"/>
      <c r="P50" s="63"/>
      <c r="Q50" s="63"/>
    </row>
    <row r="51" spans="1:33" ht="15.75" customHeight="1" x14ac:dyDescent="0.2">
      <c r="A51" s="21"/>
      <c r="B51" s="22"/>
      <c r="C51" s="17">
        <f>IF(O51=0,IF(N51="Y",IF('Expense Categories'!$G$4="Y",G51-ROUND(E51,2)-ROUND(D51,2),Expenses!G51),G51),0)</f>
        <v>0</v>
      </c>
      <c r="D51" s="17">
        <f>IF(H51='Expense Categories'!A$2,IF(N51="Y",IF('Expense Categories'!$G$4="Y",IF(ISNUMBER(MATCH(H51,'Expense Categories'!$D$2:$D$15,0)),0,(($G51-$F51)/2)/'Expense Categories'!$I$1*'Expense Categories'!$G$1),0),0),IF(N51="Y",IF('Expense Categories'!$G$4="Y",IF(ISNUMBER(MATCH(H51,'Expense Categories'!$D$2:$D$15,0)),0,($G51-$F51)/'Expense Categories'!$I$1*'Expense Categories'!$G$1),0),0))</f>
        <v>0</v>
      </c>
      <c r="E51" s="17">
        <f>IF(H51='Expense Categories'!A$2,IF(N51="Y",IF('Expense Categories'!$G$4="Y",IF(ISNUMBER(MATCH(H51,'Expense Categories'!$D$2:$D$15,0)),0,(($G51-$F51)/2)/'Expense Categories'!$I$1*'Expense Categories'!$G$2),0),0),IF(N51="Y",IF('Expense Categories'!$G$4="Y",IF(ISNUMBER(MATCH(H51,'Expense Categories'!$D$2:$D$15,0)),0,($G51-$F51)/'Expense Categories'!$I$1*'Expense Categories'!$G$2),0),0))</f>
        <v>0</v>
      </c>
      <c r="F51" s="18"/>
      <c r="G51" s="18"/>
      <c r="H51" s="21"/>
      <c r="N51" s="34"/>
      <c r="O51" s="63"/>
      <c r="P51" s="63"/>
      <c r="Q51" s="63"/>
    </row>
    <row r="52" spans="1:33" ht="15.75" customHeight="1" x14ac:dyDescent="0.2">
      <c r="A52" s="21"/>
      <c r="B52" s="22"/>
      <c r="C52" s="17">
        <f>IF(O52=0,IF(N52="Y",IF('Expense Categories'!$G$4="Y",G52-ROUND(E52,2)-ROUND(D52,2),Expenses!G52),G52),0)</f>
        <v>0</v>
      </c>
      <c r="D52" s="17">
        <f>IF(H52='Expense Categories'!A$2,IF(N52="Y",IF('Expense Categories'!$G$4="Y",IF(ISNUMBER(MATCH(H52,'Expense Categories'!$D$2:$D$15,0)),0,(($G52-$F52)/2)/'Expense Categories'!$I$1*'Expense Categories'!$G$1),0),0),IF(N52="Y",IF('Expense Categories'!$G$4="Y",IF(ISNUMBER(MATCH(H52,'Expense Categories'!$D$2:$D$15,0)),0,($G52-$F52)/'Expense Categories'!$I$1*'Expense Categories'!$G$1),0),0))</f>
        <v>0</v>
      </c>
      <c r="E52" s="17">
        <f>IF(H52='Expense Categories'!A$2,IF(N52="Y",IF('Expense Categories'!$G$4="Y",IF(ISNUMBER(MATCH(H52,'Expense Categories'!$D$2:$D$15,0)),0,(($G52-$F52)/2)/'Expense Categories'!$I$1*'Expense Categories'!$G$2),0),0),IF(N52="Y",IF('Expense Categories'!$G$4="Y",IF(ISNUMBER(MATCH(H52,'Expense Categories'!$D$2:$D$15,0)),0,($G52-$F52)/'Expense Categories'!$I$1*'Expense Categories'!$G$2),0),0))</f>
        <v>0</v>
      </c>
      <c r="F52" s="18"/>
      <c r="G52" s="18"/>
      <c r="H52" s="21"/>
      <c r="N52" s="34"/>
      <c r="O52" s="63"/>
      <c r="P52" s="63"/>
      <c r="Q52" s="63"/>
    </row>
    <row r="53" spans="1:33" ht="15.75" customHeight="1" x14ac:dyDescent="0.2">
      <c r="A53" s="21"/>
      <c r="B53" s="22"/>
      <c r="C53" s="17">
        <f>IF(O53=0,IF(N53="Y",IF('Expense Categories'!$G$4="Y",G53-ROUND(E53,2)-ROUND(D53,2),Expenses!G53),G53),0)</f>
        <v>0</v>
      </c>
      <c r="D53" s="17">
        <f>IF(H53='Expense Categories'!A$2,IF(N53="Y",IF('Expense Categories'!$G$4="Y",IF(ISNUMBER(MATCH(H53,'Expense Categories'!$D$2:$D$15,0)),0,(($G53-$F53)/2)/'Expense Categories'!$I$1*'Expense Categories'!$G$1),0),0),IF(N53="Y",IF('Expense Categories'!$G$4="Y",IF(ISNUMBER(MATCH(H53,'Expense Categories'!$D$2:$D$15,0)),0,($G53-$F53)/'Expense Categories'!$I$1*'Expense Categories'!$G$1),0),0))</f>
        <v>0</v>
      </c>
      <c r="E53" s="17">
        <f>IF(H53='Expense Categories'!A$2,IF(N53="Y",IF('Expense Categories'!$G$4="Y",IF(ISNUMBER(MATCH(H53,'Expense Categories'!$D$2:$D$15,0)),0,(($G53-$F53)/2)/'Expense Categories'!$I$1*'Expense Categories'!$G$2),0),0),IF(N53="Y",IF('Expense Categories'!$G$4="Y",IF(ISNUMBER(MATCH(H53,'Expense Categories'!$D$2:$D$15,0)),0,($G53-$F53)/'Expense Categories'!$I$1*'Expense Categories'!$G$2),0),0))</f>
        <v>0</v>
      </c>
      <c r="F53" s="18"/>
      <c r="G53" s="18"/>
      <c r="H53" s="21"/>
      <c r="N53" s="34"/>
      <c r="O53" s="63"/>
      <c r="P53" s="63"/>
      <c r="Q53" s="63"/>
    </row>
    <row r="54" spans="1:33" ht="15.75" customHeight="1" x14ac:dyDescent="0.2">
      <c r="A54" s="21"/>
      <c r="B54" s="22"/>
      <c r="C54" s="17">
        <f>IF(O54=0,IF(N54="Y",IF('Expense Categories'!$G$4="Y",G54-ROUND(E54,2)-ROUND(D54,2),Expenses!G54),G54),0)</f>
        <v>0</v>
      </c>
      <c r="D54" s="17">
        <f>IF(H54='Expense Categories'!A$2,IF(N54="Y",IF('Expense Categories'!$G$4="Y",IF(ISNUMBER(MATCH(H54,'Expense Categories'!$D$2:$D$15,0)),0,(($G54-$F54)/2)/'Expense Categories'!$I$1*'Expense Categories'!$G$1),0),0),IF(N54="Y",IF('Expense Categories'!$G$4="Y",IF(ISNUMBER(MATCH(H54,'Expense Categories'!$D$2:$D$15,0)),0,($G54-$F54)/'Expense Categories'!$I$1*'Expense Categories'!$G$1),0),0))</f>
        <v>0</v>
      </c>
      <c r="E54" s="17">
        <f>IF(H54='Expense Categories'!A$2,IF(N54="Y",IF('Expense Categories'!$G$4="Y",IF(ISNUMBER(MATCH(H54,'Expense Categories'!$D$2:$D$15,0)),0,(($G54-$F54)/2)/'Expense Categories'!$I$1*'Expense Categories'!$G$2),0),0),IF(N54="Y",IF('Expense Categories'!$G$4="Y",IF(ISNUMBER(MATCH(H54,'Expense Categories'!$D$2:$D$15,0)),0,($G54-$F54)/'Expense Categories'!$I$1*'Expense Categories'!$G$2),0),0))</f>
        <v>0</v>
      </c>
      <c r="F54" s="18"/>
      <c r="G54" s="18"/>
      <c r="H54" s="21"/>
      <c r="I54" s="25"/>
      <c r="J54" s="55"/>
      <c r="K54" s="25"/>
      <c r="L54" s="25"/>
      <c r="M54" s="25"/>
      <c r="N54" s="34"/>
      <c r="O54" s="63"/>
      <c r="P54" s="63"/>
      <c r="Q54" s="63"/>
      <c r="T54" s="48"/>
      <c r="U54" s="48"/>
      <c r="V54" s="48"/>
      <c r="W54" s="48"/>
      <c r="X54" s="48"/>
      <c r="Y54" s="48"/>
      <c r="Z54" s="48"/>
      <c r="AA54" s="48"/>
      <c r="AB54" s="48"/>
      <c r="AC54" s="25"/>
      <c r="AD54" s="25"/>
      <c r="AE54" s="25"/>
      <c r="AF54" s="25"/>
      <c r="AG54" s="25"/>
    </row>
    <row r="55" spans="1:33" ht="15.75" customHeight="1" x14ac:dyDescent="0.2">
      <c r="A55" s="21"/>
      <c r="B55" s="22"/>
      <c r="C55" s="17">
        <f>IF(O55=0,IF(N55="Y",IF('Expense Categories'!$G$4="Y",G55-ROUND(E55,2)-ROUND(D55,2),Expenses!G55),G55),0)</f>
        <v>0</v>
      </c>
      <c r="D55" s="17">
        <f>IF(H55='Expense Categories'!A$2,IF(N55="Y",IF('Expense Categories'!$G$4="Y",IF(ISNUMBER(MATCH(H55,'Expense Categories'!$D$2:$D$15,0)),0,(($G55-$F55)/2)/'Expense Categories'!$I$1*'Expense Categories'!$G$1),0),0),IF(N55="Y",IF('Expense Categories'!$G$4="Y",IF(ISNUMBER(MATCH(H55,'Expense Categories'!$D$2:$D$15,0)),0,($G55-$F55)/'Expense Categories'!$I$1*'Expense Categories'!$G$1),0),0))</f>
        <v>0</v>
      </c>
      <c r="E55" s="17">
        <f>IF(H55='Expense Categories'!A$2,IF(N55="Y",IF('Expense Categories'!$G$4="Y",IF(ISNUMBER(MATCH(H55,'Expense Categories'!$D$2:$D$15,0)),0,(($G55-$F55)/2)/'Expense Categories'!$I$1*'Expense Categories'!$G$2),0),0),IF(N55="Y",IF('Expense Categories'!$G$4="Y",IF(ISNUMBER(MATCH(H55,'Expense Categories'!$D$2:$D$15,0)),0,($G55-$F55)/'Expense Categories'!$I$1*'Expense Categories'!$G$2),0),0))</f>
        <v>0</v>
      </c>
      <c r="F55" s="18"/>
      <c r="G55" s="18"/>
      <c r="H55" s="21"/>
      <c r="N55" s="34"/>
      <c r="O55" s="63"/>
      <c r="P55" s="63"/>
      <c r="Q55" s="63"/>
    </row>
    <row r="56" spans="1:33" ht="15.75" customHeight="1" x14ac:dyDescent="0.2">
      <c r="A56" s="21"/>
      <c r="B56" s="22"/>
      <c r="C56" s="17">
        <f>IF(O56=0,IF(N56="Y",IF('Expense Categories'!$G$4="Y",G56-ROUND(E56,2)-ROUND(D56,2),Expenses!G56),G56),0)</f>
        <v>0</v>
      </c>
      <c r="D56" s="17">
        <f>IF(H56='Expense Categories'!A$2,IF(N56="Y",IF('Expense Categories'!$G$4="Y",IF(ISNUMBER(MATCH(H56,'Expense Categories'!$D$2:$D$15,0)),0,(($G56-$F56)/2)/'Expense Categories'!$I$1*'Expense Categories'!$G$1),0),0),IF(N56="Y",IF('Expense Categories'!$G$4="Y",IF(ISNUMBER(MATCH(H56,'Expense Categories'!$D$2:$D$15,0)),0,($G56-$F56)/'Expense Categories'!$I$1*'Expense Categories'!$G$1),0),0))</f>
        <v>0</v>
      </c>
      <c r="E56" s="17">
        <f>IF(H56='Expense Categories'!A$2,IF(N56="Y",IF('Expense Categories'!$G$4="Y",IF(ISNUMBER(MATCH(H56,'Expense Categories'!$D$2:$D$15,0)),0,(($G56-$F56)/2)/'Expense Categories'!$I$1*'Expense Categories'!$G$2),0),0),IF(N56="Y",IF('Expense Categories'!$G$4="Y",IF(ISNUMBER(MATCH(H56,'Expense Categories'!$D$2:$D$15,0)),0,($G56-$F56)/'Expense Categories'!$I$1*'Expense Categories'!$G$2),0),0))</f>
        <v>0</v>
      </c>
      <c r="F56" s="18"/>
      <c r="G56" s="18"/>
      <c r="H56" s="21"/>
      <c r="N56" s="34"/>
      <c r="O56" s="63"/>
      <c r="P56" s="63"/>
      <c r="Q56" s="63"/>
    </row>
    <row r="57" spans="1:33" ht="15.75" customHeight="1" x14ac:dyDescent="0.2">
      <c r="A57" s="21"/>
      <c r="B57" s="22"/>
      <c r="C57" s="17">
        <f>IF(O57=0,IF(N57="Y",IF('Expense Categories'!$G$4="Y",G57-ROUND(E57,2)-ROUND(D57,2),Expenses!G57),G57),0)</f>
        <v>0</v>
      </c>
      <c r="D57" s="17">
        <f>IF(H57='Expense Categories'!A$2,IF(N57="Y",IF('Expense Categories'!$G$4="Y",IF(ISNUMBER(MATCH(H57,'Expense Categories'!$D$2:$D$15,0)),0,(($G57-$F57)/2)/'Expense Categories'!$I$1*'Expense Categories'!$G$1),0),0),IF(N57="Y",IF('Expense Categories'!$G$4="Y",IF(ISNUMBER(MATCH(H57,'Expense Categories'!$D$2:$D$15,0)),0,($G57-$F57)/'Expense Categories'!$I$1*'Expense Categories'!$G$1),0),0))</f>
        <v>0</v>
      </c>
      <c r="E57" s="17">
        <f>IF(H57='Expense Categories'!A$2,IF(N57="Y",IF('Expense Categories'!$G$4="Y",IF(ISNUMBER(MATCH(H57,'Expense Categories'!$D$2:$D$15,0)),0,(($G57-$F57)/2)/'Expense Categories'!$I$1*'Expense Categories'!$G$2),0),0),IF(N57="Y",IF('Expense Categories'!$G$4="Y",IF(ISNUMBER(MATCH(H57,'Expense Categories'!$D$2:$D$15,0)),0,($G57-$F57)/'Expense Categories'!$I$1*'Expense Categories'!$G$2),0),0))</f>
        <v>0</v>
      </c>
      <c r="F57" s="18"/>
      <c r="G57" s="18"/>
      <c r="H57" s="21"/>
      <c r="N57" s="34"/>
      <c r="O57" s="63"/>
      <c r="P57" s="63"/>
      <c r="Q57" s="63"/>
    </row>
    <row r="58" spans="1:33" ht="15.75" customHeight="1" x14ac:dyDescent="0.2">
      <c r="A58" s="21"/>
      <c r="B58" s="22"/>
      <c r="C58" s="17">
        <f>IF(O58=0,IF(N58="Y",IF('Expense Categories'!$G$4="Y",G58-ROUND(E58,2)-ROUND(D58,2),Expenses!G58),G58),0)</f>
        <v>0</v>
      </c>
      <c r="D58" s="17">
        <f>IF(H58='Expense Categories'!A$2,IF(N58="Y",IF('Expense Categories'!$G$4="Y",IF(ISNUMBER(MATCH(H58,'Expense Categories'!$D$2:$D$15,0)),0,(($G58-$F58)/2)/'Expense Categories'!$I$1*'Expense Categories'!$G$1),0),0),IF(N58="Y",IF('Expense Categories'!$G$4="Y",IF(ISNUMBER(MATCH(H58,'Expense Categories'!$D$2:$D$15,0)),0,($G58-$F58)/'Expense Categories'!$I$1*'Expense Categories'!$G$1),0),0))</f>
        <v>0</v>
      </c>
      <c r="E58" s="17">
        <f>IF(H58='Expense Categories'!A$2,IF(N58="Y",IF('Expense Categories'!$G$4="Y",IF(ISNUMBER(MATCH(H58,'Expense Categories'!$D$2:$D$15,0)),0,(($G58-$F58)/2)/'Expense Categories'!$I$1*'Expense Categories'!$G$2),0),0),IF(N58="Y",IF('Expense Categories'!$G$4="Y",IF(ISNUMBER(MATCH(H58,'Expense Categories'!$D$2:$D$15,0)),0,($G58-$F58)/'Expense Categories'!$I$1*'Expense Categories'!$G$2),0),0))</f>
        <v>0</v>
      </c>
      <c r="F58" s="18"/>
      <c r="G58" s="18"/>
      <c r="H58" s="21"/>
      <c r="N58" s="34"/>
      <c r="O58" s="63"/>
      <c r="P58" s="63"/>
      <c r="Q58" s="63"/>
    </row>
    <row r="59" spans="1:33" ht="15.75" customHeight="1" x14ac:dyDescent="0.2">
      <c r="A59" s="21"/>
      <c r="B59" s="22"/>
      <c r="C59" s="17">
        <f>IF(O59=0,IF(N59="Y",IF('Expense Categories'!$G$4="Y",G59-ROUND(E59,2)-ROUND(D59,2),Expenses!G59),G59),0)</f>
        <v>0</v>
      </c>
      <c r="D59" s="17">
        <f>IF(H59='Expense Categories'!A$2,IF(N59="Y",IF('Expense Categories'!$G$4="Y",IF(ISNUMBER(MATCH(H59,'Expense Categories'!$D$2:$D$15,0)),0,(($G59-$F59)/2)/'Expense Categories'!$I$1*'Expense Categories'!$G$1),0),0),IF(N59="Y",IF('Expense Categories'!$G$4="Y",IF(ISNUMBER(MATCH(H59,'Expense Categories'!$D$2:$D$15,0)),0,($G59-$F59)/'Expense Categories'!$I$1*'Expense Categories'!$G$1),0),0))</f>
        <v>0</v>
      </c>
      <c r="E59" s="17">
        <f>IF(H59='Expense Categories'!A$2,IF(N59="Y",IF('Expense Categories'!$G$4="Y",IF(ISNUMBER(MATCH(H59,'Expense Categories'!$D$2:$D$15,0)),0,(($G59-$F59)/2)/'Expense Categories'!$I$1*'Expense Categories'!$G$2),0),0),IF(N59="Y",IF('Expense Categories'!$G$4="Y",IF(ISNUMBER(MATCH(H59,'Expense Categories'!$D$2:$D$15,0)),0,($G59-$F59)/'Expense Categories'!$I$1*'Expense Categories'!$G$2),0),0))</f>
        <v>0</v>
      </c>
      <c r="F59" s="18"/>
      <c r="G59" s="18"/>
      <c r="H59" s="21"/>
      <c r="N59" s="34"/>
      <c r="O59" s="63"/>
      <c r="P59" s="63"/>
      <c r="Q59" s="63"/>
    </row>
    <row r="60" spans="1:33" ht="15.75" customHeight="1" x14ac:dyDescent="0.2">
      <c r="A60" s="21"/>
      <c r="B60" s="22"/>
      <c r="C60" s="17">
        <f>IF(O60=0,IF(N60="Y",IF('Expense Categories'!$G$4="Y",G60-ROUND(E60,2)-ROUND(D60,2),Expenses!G60),G60),0)</f>
        <v>0</v>
      </c>
      <c r="D60" s="17">
        <f>IF(H60='Expense Categories'!A$2,IF(N60="Y",IF('Expense Categories'!$G$4="Y",IF(ISNUMBER(MATCH(H60,'Expense Categories'!$D$2:$D$15,0)),0,(($G60-$F60)/2)/'Expense Categories'!$I$1*'Expense Categories'!$G$1),0),0),IF(N60="Y",IF('Expense Categories'!$G$4="Y",IF(ISNUMBER(MATCH(H60,'Expense Categories'!$D$2:$D$15,0)),0,($G60-$F60)/'Expense Categories'!$I$1*'Expense Categories'!$G$1),0),0))</f>
        <v>0</v>
      </c>
      <c r="E60" s="17">
        <f>IF(H60='Expense Categories'!A$2,IF(N60="Y",IF('Expense Categories'!$G$4="Y",IF(ISNUMBER(MATCH(H60,'Expense Categories'!$D$2:$D$15,0)),0,(($G60-$F60)/2)/'Expense Categories'!$I$1*'Expense Categories'!$G$2),0),0),IF(N60="Y",IF('Expense Categories'!$G$4="Y",IF(ISNUMBER(MATCH(H60,'Expense Categories'!$D$2:$D$15,0)),0,($G60-$F60)/'Expense Categories'!$I$1*'Expense Categories'!$G$2),0),0))</f>
        <v>0</v>
      </c>
      <c r="F60" s="18"/>
      <c r="G60" s="18"/>
      <c r="H60" s="21"/>
      <c r="N60" s="34"/>
      <c r="O60" s="63"/>
      <c r="P60" s="63"/>
      <c r="Q60" s="63"/>
    </row>
    <row r="61" spans="1:33" ht="15.75" customHeight="1" x14ac:dyDescent="0.2">
      <c r="A61" s="21"/>
      <c r="B61" s="22"/>
      <c r="C61" s="17">
        <f>IF(O61=0,IF(N61="Y",IF('Expense Categories'!$G$4="Y",G61-ROUND(E61,2)-ROUND(D61,2),Expenses!G61),G61),0)</f>
        <v>0</v>
      </c>
      <c r="D61" s="17">
        <f>IF(H61='Expense Categories'!A$2,IF(N61="Y",IF('Expense Categories'!$G$4="Y",IF(ISNUMBER(MATCH(H61,'Expense Categories'!$D$2:$D$15,0)),0,(($G61-$F61)/2)/'Expense Categories'!$I$1*'Expense Categories'!$G$1),0),0),IF(N61="Y",IF('Expense Categories'!$G$4="Y",IF(ISNUMBER(MATCH(H61,'Expense Categories'!$D$2:$D$15,0)),0,($G61-$F61)/'Expense Categories'!$I$1*'Expense Categories'!$G$1),0),0))</f>
        <v>0</v>
      </c>
      <c r="E61" s="17">
        <f>IF(H61='Expense Categories'!A$2,IF(N61="Y",IF('Expense Categories'!$G$4="Y",IF(ISNUMBER(MATCH(H61,'Expense Categories'!$D$2:$D$15,0)),0,(($G61-$F61)/2)/'Expense Categories'!$I$1*'Expense Categories'!$G$2),0),0),IF(N61="Y",IF('Expense Categories'!$G$4="Y",IF(ISNUMBER(MATCH(H61,'Expense Categories'!$D$2:$D$15,0)),0,($G61-$F61)/'Expense Categories'!$I$1*'Expense Categories'!$G$2),0),0))</f>
        <v>0</v>
      </c>
      <c r="F61" s="18"/>
      <c r="G61" s="18"/>
      <c r="H61" s="21"/>
      <c r="N61" s="34"/>
      <c r="O61" s="63"/>
      <c r="P61" s="63"/>
      <c r="Q61" s="63"/>
    </row>
    <row r="62" spans="1:33" ht="15.75" customHeight="1" x14ac:dyDescent="0.2">
      <c r="A62" s="21"/>
      <c r="B62" s="22"/>
      <c r="C62" s="17">
        <f>IF(O62=0,IF(N62="Y",IF('Expense Categories'!$G$4="Y",G62-ROUND(E62,2)-ROUND(D62,2),Expenses!G62),G62),0)</f>
        <v>0</v>
      </c>
      <c r="D62" s="17">
        <f>IF(H62='Expense Categories'!A$2,IF(N62="Y",IF('Expense Categories'!$G$4="Y",IF(ISNUMBER(MATCH(H62,'Expense Categories'!$D$2:$D$15,0)),0,(($G62-$F62)/2)/'Expense Categories'!$I$1*'Expense Categories'!$G$1),0),0),IF(N62="Y",IF('Expense Categories'!$G$4="Y",IF(ISNUMBER(MATCH(H62,'Expense Categories'!$D$2:$D$15,0)),0,($G62-$F62)/'Expense Categories'!$I$1*'Expense Categories'!$G$1),0),0))</f>
        <v>0</v>
      </c>
      <c r="E62" s="17">
        <f>IF(H62='Expense Categories'!A$2,IF(N62="Y",IF('Expense Categories'!$G$4="Y",IF(ISNUMBER(MATCH(H62,'Expense Categories'!$D$2:$D$15,0)),0,(($G62-$F62)/2)/'Expense Categories'!$I$1*'Expense Categories'!$G$2),0),0),IF(N62="Y",IF('Expense Categories'!$G$4="Y",IF(ISNUMBER(MATCH(H62,'Expense Categories'!$D$2:$D$15,0)),0,($G62-$F62)/'Expense Categories'!$I$1*'Expense Categories'!$G$2),0),0))</f>
        <v>0</v>
      </c>
      <c r="F62" s="18"/>
      <c r="G62" s="18"/>
      <c r="H62" s="21"/>
      <c r="N62" s="34"/>
      <c r="O62" s="63"/>
      <c r="P62" s="63"/>
      <c r="Q62" s="63"/>
    </row>
    <row r="63" spans="1:33" ht="15.75" customHeight="1" x14ac:dyDescent="0.2">
      <c r="A63" s="21"/>
      <c r="B63" s="22"/>
      <c r="C63" s="17">
        <f>IF(O63=0,IF(N63="Y",IF('Expense Categories'!$G$4="Y",G63-ROUND(E63,2)-ROUND(D63,2),Expenses!G63),G63),0)</f>
        <v>0</v>
      </c>
      <c r="D63" s="17">
        <f>IF(H63='Expense Categories'!A$2,IF(N63="Y",IF('Expense Categories'!$G$4="Y",IF(ISNUMBER(MATCH(H63,'Expense Categories'!$D$2:$D$15,0)),0,(($G63-$F63)/2)/'Expense Categories'!$I$1*'Expense Categories'!$G$1),0),0),IF(N63="Y",IF('Expense Categories'!$G$4="Y",IF(ISNUMBER(MATCH(H63,'Expense Categories'!$D$2:$D$15,0)),0,($G63-$F63)/'Expense Categories'!$I$1*'Expense Categories'!$G$1),0),0))</f>
        <v>0</v>
      </c>
      <c r="E63" s="17">
        <f>IF(H63='Expense Categories'!A$2,IF(N63="Y",IF('Expense Categories'!$G$4="Y",IF(ISNUMBER(MATCH(H63,'Expense Categories'!$D$2:$D$15,0)),0,(($G63-$F63)/2)/'Expense Categories'!$I$1*'Expense Categories'!$G$2),0),0),IF(N63="Y",IF('Expense Categories'!$G$4="Y",IF(ISNUMBER(MATCH(H63,'Expense Categories'!$D$2:$D$15,0)),0,($G63-$F63)/'Expense Categories'!$I$1*'Expense Categories'!$G$2),0),0))</f>
        <v>0</v>
      </c>
      <c r="F63" s="18"/>
      <c r="G63" s="18"/>
      <c r="H63" s="21"/>
      <c r="N63" s="34"/>
      <c r="O63" s="63"/>
      <c r="P63" s="63"/>
      <c r="Q63" s="63"/>
    </row>
    <row r="64" spans="1:33" ht="15.75" customHeight="1" x14ac:dyDescent="0.2">
      <c r="A64" s="21"/>
      <c r="B64" s="22"/>
      <c r="C64" s="17">
        <f>IF(O64=0,IF(N64="Y",IF('Expense Categories'!$G$4="Y",G64-ROUND(E64,2)-ROUND(D64,2),Expenses!G64),G64),0)</f>
        <v>0</v>
      </c>
      <c r="D64" s="17">
        <f>IF(H64='Expense Categories'!A$2,IF(N64="Y",IF('Expense Categories'!$G$4="Y",IF(ISNUMBER(MATCH(H64,'Expense Categories'!$D$2:$D$15,0)),0,(($G64-$F64)/2)/'Expense Categories'!$I$1*'Expense Categories'!$G$1),0),0),IF(N64="Y",IF('Expense Categories'!$G$4="Y",IF(ISNUMBER(MATCH(H64,'Expense Categories'!$D$2:$D$15,0)),0,($G64-$F64)/'Expense Categories'!$I$1*'Expense Categories'!$G$1),0),0))</f>
        <v>0</v>
      </c>
      <c r="E64" s="17">
        <f>IF(H64='Expense Categories'!A$2,IF(N64="Y",IF('Expense Categories'!$G$4="Y",IF(ISNUMBER(MATCH(H64,'Expense Categories'!$D$2:$D$15,0)),0,(($G64-$F64)/2)/'Expense Categories'!$I$1*'Expense Categories'!$G$2),0),0),IF(N64="Y",IF('Expense Categories'!$G$4="Y",IF(ISNUMBER(MATCH(H64,'Expense Categories'!$D$2:$D$15,0)),0,($G64-$F64)/'Expense Categories'!$I$1*'Expense Categories'!$G$2),0),0))</f>
        <v>0</v>
      </c>
      <c r="F64" s="18"/>
      <c r="G64" s="18"/>
      <c r="H64" s="21"/>
      <c r="N64" s="34"/>
      <c r="O64" s="63"/>
      <c r="P64" s="63"/>
      <c r="Q64" s="63"/>
    </row>
    <row r="65" spans="1:17" ht="15.75" customHeight="1" x14ac:dyDescent="0.2">
      <c r="A65" s="21"/>
      <c r="B65" s="22"/>
      <c r="C65" s="17">
        <f>IF(O65=0,IF(N65="Y",IF('Expense Categories'!$G$4="Y",G65-ROUND(E65,2)-ROUND(D65,2),Expenses!G65),G65),0)</f>
        <v>0</v>
      </c>
      <c r="D65" s="17">
        <f>IF(H65='Expense Categories'!A$2,IF(N65="Y",IF('Expense Categories'!$G$4="Y",IF(ISNUMBER(MATCH(H65,'Expense Categories'!$D$2:$D$15,0)),0,(($G65-$F65)/2)/'Expense Categories'!$I$1*'Expense Categories'!$G$1),0),0),IF(N65="Y",IF('Expense Categories'!$G$4="Y",IF(ISNUMBER(MATCH(H65,'Expense Categories'!$D$2:$D$15,0)),0,($G65-$F65)/'Expense Categories'!$I$1*'Expense Categories'!$G$1),0),0))</f>
        <v>0</v>
      </c>
      <c r="E65" s="17">
        <f>IF(H65='Expense Categories'!A$2,IF(N65="Y",IF('Expense Categories'!$G$4="Y",IF(ISNUMBER(MATCH(H65,'Expense Categories'!$D$2:$D$15,0)),0,(($G65-$F65)/2)/'Expense Categories'!$I$1*'Expense Categories'!$G$2),0),0),IF(N65="Y",IF('Expense Categories'!$G$4="Y",IF(ISNUMBER(MATCH(H65,'Expense Categories'!$D$2:$D$15,0)),0,($G65-$F65)/'Expense Categories'!$I$1*'Expense Categories'!$G$2),0),0))</f>
        <v>0</v>
      </c>
      <c r="F65" s="18"/>
      <c r="G65" s="18"/>
      <c r="H65" s="21"/>
      <c r="N65" s="34"/>
      <c r="O65" s="63"/>
      <c r="P65" s="63"/>
      <c r="Q65" s="63"/>
    </row>
    <row r="66" spans="1:17" ht="15.75" customHeight="1" x14ac:dyDescent="0.2">
      <c r="A66" s="21"/>
      <c r="B66" s="22"/>
      <c r="C66" s="17">
        <f>IF(O66=0,IF(N66="Y",IF('Expense Categories'!$G$4="Y",G66-ROUND(E66,2)-ROUND(D66,2),Expenses!G66),G66),0)</f>
        <v>0</v>
      </c>
      <c r="D66" s="17">
        <f>IF(H66='Expense Categories'!A$2,IF(N66="Y",IF('Expense Categories'!$G$4="Y",IF(ISNUMBER(MATCH(H66,'Expense Categories'!$D$2:$D$15,0)),0,(($G66-$F66)/2)/'Expense Categories'!$I$1*'Expense Categories'!$G$1),0),0),IF(N66="Y",IF('Expense Categories'!$G$4="Y",IF(ISNUMBER(MATCH(H66,'Expense Categories'!$D$2:$D$15,0)),0,($G66-$F66)/'Expense Categories'!$I$1*'Expense Categories'!$G$1),0),0))</f>
        <v>0</v>
      </c>
      <c r="E66" s="17">
        <f>IF(H66='Expense Categories'!A$2,IF(N66="Y",IF('Expense Categories'!$G$4="Y",IF(ISNUMBER(MATCH(H66,'Expense Categories'!$D$2:$D$15,0)),0,(($G66-$F66)/2)/'Expense Categories'!$I$1*'Expense Categories'!$G$2),0),0),IF(N66="Y",IF('Expense Categories'!$G$4="Y",IF(ISNUMBER(MATCH(H66,'Expense Categories'!$D$2:$D$15,0)),0,($G66-$F66)/'Expense Categories'!$I$1*'Expense Categories'!$G$2),0),0))</f>
        <v>0</v>
      </c>
      <c r="F66" s="18"/>
      <c r="G66" s="18"/>
      <c r="H66" s="21"/>
      <c r="N66" s="34"/>
      <c r="O66" s="63"/>
      <c r="P66" s="63"/>
      <c r="Q66" s="63"/>
    </row>
    <row r="67" spans="1:17" ht="15.75" customHeight="1" x14ac:dyDescent="0.2">
      <c r="A67" s="21"/>
      <c r="B67" s="22"/>
      <c r="C67" s="17">
        <f>IF(O67=0,IF(N67="Y",IF('Expense Categories'!$G$4="Y",G67-ROUND(E67,2)-ROUND(D67,2),Expenses!G67),G67),0)</f>
        <v>0</v>
      </c>
      <c r="D67" s="17">
        <f>IF(H67='Expense Categories'!A$2,IF(N67="Y",IF('Expense Categories'!$G$4="Y",IF(ISNUMBER(MATCH(H67,'Expense Categories'!$D$2:$D$15,0)),0,(($G67-$F67)/2)/'Expense Categories'!$I$1*'Expense Categories'!$G$1),0),0),IF(N67="Y",IF('Expense Categories'!$G$4="Y",IF(ISNUMBER(MATCH(H67,'Expense Categories'!$D$2:$D$15,0)),0,($G67-$F67)/'Expense Categories'!$I$1*'Expense Categories'!$G$1),0),0))</f>
        <v>0</v>
      </c>
      <c r="E67" s="17">
        <f>IF(H67='Expense Categories'!A$2,IF(N67="Y",IF('Expense Categories'!$G$4="Y",IF(ISNUMBER(MATCH(H67,'Expense Categories'!$D$2:$D$15,0)),0,(($G67-$F67)/2)/'Expense Categories'!$I$1*'Expense Categories'!$G$2),0),0),IF(N67="Y",IF('Expense Categories'!$G$4="Y",IF(ISNUMBER(MATCH(H67,'Expense Categories'!$D$2:$D$15,0)),0,($G67-$F67)/'Expense Categories'!$I$1*'Expense Categories'!$G$2),0),0))</f>
        <v>0</v>
      </c>
      <c r="F67" s="18"/>
      <c r="G67" s="18"/>
      <c r="H67" s="21"/>
      <c r="N67" s="34"/>
      <c r="O67" s="63"/>
      <c r="P67" s="63"/>
      <c r="Q67" s="63"/>
    </row>
    <row r="68" spans="1:17" ht="15.75" customHeight="1" x14ac:dyDescent="0.2">
      <c r="A68" s="21"/>
      <c r="B68" s="22"/>
      <c r="C68" s="17">
        <f>IF(O68=0,IF(N68="Y",IF('Expense Categories'!$G$4="Y",G68-ROUND(E68,2)-ROUND(D68,2),Expenses!G68),G68),0)</f>
        <v>0</v>
      </c>
      <c r="D68" s="17">
        <f>IF(H68='Expense Categories'!A$2,IF(N68="Y",IF('Expense Categories'!$G$4="Y",IF(ISNUMBER(MATCH(H68,'Expense Categories'!$D$2:$D$15,0)),0,(($G68-$F68)/2)/'Expense Categories'!$I$1*'Expense Categories'!$G$1),0),0),IF(N68="Y",IF('Expense Categories'!$G$4="Y",IF(ISNUMBER(MATCH(H68,'Expense Categories'!$D$2:$D$15,0)),0,($G68-$F68)/'Expense Categories'!$I$1*'Expense Categories'!$G$1),0),0))</f>
        <v>0</v>
      </c>
      <c r="E68" s="17">
        <f>IF(H68='Expense Categories'!A$2,IF(N68="Y",IF('Expense Categories'!$G$4="Y",IF(ISNUMBER(MATCH(H68,'Expense Categories'!$D$2:$D$15,0)),0,(($G68-$F68)/2)/'Expense Categories'!$I$1*'Expense Categories'!$G$2),0),0),IF(N68="Y",IF('Expense Categories'!$G$4="Y",IF(ISNUMBER(MATCH(H68,'Expense Categories'!$D$2:$D$15,0)),0,($G68-$F68)/'Expense Categories'!$I$1*'Expense Categories'!$G$2),0),0))</f>
        <v>0</v>
      </c>
      <c r="F68" s="18"/>
      <c r="G68" s="18"/>
      <c r="H68" s="21"/>
      <c r="N68" s="34"/>
      <c r="O68" s="63"/>
      <c r="P68" s="63"/>
      <c r="Q68" s="63"/>
    </row>
    <row r="69" spans="1:17" ht="15.75" customHeight="1" x14ac:dyDescent="0.2">
      <c r="A69" s="21"/>
      <c r="B69" s="22"/>
      <c r="C69" s="17">
        <f>IF(O69=0,IF(N69="Y",IF('Expense Categories'!$G$4="Y",G69-ROUND(E69,2)-ROUND(D69,2),Expenses!G69),G69),0)</f>
        <v>0</v>
      </c>
      <c r="D69" s="17">
        <f>IF(H69='Expense Categories'!A$2,IF(N69="Y",IF('Expense Categories'!$G$4="Y",IF(ISNUMBER(MATCH(H69,'Expense Categories'!$D$2:$D$15,0)),0,(($G69-$F69)/2)/'Expense Categories'!$I$1*'Expense Categories'!$G$1),0),0),IF(N69="Y",IF('Expense Categories'!$G$4="Y",IF(ISNUMBER(MATCH(H69,'Expense Categories'!$D$2:$D$15,0)),0,($G69-$F69)/'Expense Categories'!$I$1*'Expense Categories'!$G$1),0),0))</f>
        <v>0</v>
      </c>
      <c r="E69" s="17">
        <f>IF(H69='Expense Categories'!A$2,IF(N69="Y",IF('Expense Categories'!$G$4="Y",IF(ISNUMBER(MATCH(H69,'Expense Categories'!$D$2:$D$15,0)),0,(($G69-$F69)/2)/'Expense Categories'!$I$1*'Expense Categories'!$G$2),0),0),IF(N69="Y",IF('Expense Categories'!$G$4="Y",IF(ISNUMBER(MATCH(H69,'Expense Categories'!$D$2:$D$15,0)),0,($G69-$F69)/'Expense Categories'!$I$1*'Expense Categories'!$G$2),0),0))</f>
        <v>0</v>
      </c>
      <c r="F69" s="18"/>
      <c r="G69" s="18"/>
      <c r="H69" s="21"/>
      <c r="N69" s="34"/>
      <c r="O69" s="63"/>
      <c r="P69" s="63"/>
      <c r="Q69" s="63"/>
    </row>
    <row r="70" spans="1:17" ht="15.75" customHeight="1" x14ac:dyDescent="0.2">
      <c r="A70" s="21"/>
      <c r="B70" s="22"/>
      <c r="C70" s="17">
        <f>IF(O70=0,IF(N70="Y",IF('Expense Categories'!$G$4="Y",G70-ROUND(E70,2)-ROUND(D70,2),Expenses!G70),G70),0)</f>
        <v>0</v>
      </c>
      <c r="D70" s="17">
        <f>IF(H70='Expense Categories'!A$2,IF(N70="Y",IF('Expense Categories'!$G$4="Y",IF(ISNUMBER(MATCH(H70,'Expense Categories'!$D$2:$D$15,0)),0,(($G70-$F70)/2)/'Expense Categories'!$I$1*'Expense Categories'!$G$1),0),0),IF(N70="Y",IF('Expense Categories'!$G$4="Y",IF(ISNUMBER(MATCH(H70,'Expense Categories'!$D$2:$D$15,0)),0,($G70-$F70)/'Expense Categories'!$I$1*'Expense Categories'!$G$1),0),0))</f>
        <v>0</v>
      </c>
      <c r="E70" s="17">
        <f>IF(H70='Expense Categories'!A$2,IF(N70="Y",IF('Expense Categories'!$G$4="Y",IF(ISNUMBER(MATCH(H70,'Expense Categories'!$D$2:$D$15,0)),0,(($G70-$F70)/2)/'Expense Categories'!$I$1*'Expense Categories'!$G$2),0),0),IF(N70="Y",IF('Expense Categories'!$G$4="Y",IF(ISNUMBER(MATCH(H70,'Expense Categories'!$D$2:$D$15,0)),0,($G70-$F70)/'Expense Categories'!$I$1*'Expense Categories'!$G$2),0),0))</f>
        <v>0</v>
      </c>
      <c r="F70" s="18"/>
      <c r="G70" s="18"/>
      <c r="H70" s="21"/>
      <c r="N70" s="34"/>
      <c r="O70" s="63"/>
      <c r="P70" s="63"/>
      <c r="Q70" s="63"/>
    </row>
    <row r="71" spans="1:17" ht="15.75" customHeight="1" x14ac:dyDescent="0.2">
      <c r="A71" s="21"/>
      <c r="B71" s="22"/>
      <c r="C71" s="17">
        <f>IF(O71=0,IF(N71="Y",IF('Expense Categories'!$G$4="Y",G71-ROUND(E71,2)-ROUND(D71,2),Expenses!G71),G71),0)</f>
        <v>0</v>
      </c>
      <c r="D71" s="17">
        <f>IF(H71='Expense Categories'!A$2,IF(N71="Y",IF('Expense Categories'!$G$4="Y",IF(ISNUMBER(MATCH(H71,'Expense Categories'!$D$2:$D$15,0)),0,(($G71-$F71)/2)/'Expense Categories'!$I$1*'Expense Categories'!$G$1),0),0),IF(N71="Y",IF('Expense Categories'!$G$4="Y",IF(ISNUMBER(MATCH(H71,'Expense Categories'!$D$2:$D$15,0)),0,($G71-$F71)/'Expense Categories'!$I$1*'Expense Categories'!$G$1),0),0))</f>
        <v>0</v>
      </c>
      <c r="E71" s="17">
        <f>IF(H71='Expense Categories'!A$2,IF(N71="Y",IF('Expense Categories'!$G$4="Y",IF(ISNUMBER(MATCH(H71,'Expense Categories'!$D$2:$D$15,0)),0,(($G71-$F71)/2)/'Expense Categories'!$I$1*'Expense Categories'!$G$2),0),0),IF(N71="Y",IF('Expense Categories'!$G$4="Y",IF(ISNUMBER(MATCH(H71,'Expense Categories'!$D$2:$D$15,0)),0,($G71-$F71)/'Expense Categories'!$I$1*'Expense Categories'!$G$2),0),0))</f>
        <v>0</v>
      </c>
      <c r="F71" s="18"/>
      <c r="G71" s="18"/>
      <c r="H71" s="21"/>
      <c r="N71" s="34"/>
      <c r="O71" s="63"/>
      <c r="P71" s="63"/>
      <c r="Q71" s="63"/>
    </row>
    <row r="72" spans="1:17" ht="15.75" customHeight="1" x14ac:dyDescent="0.2">
      <c r="A72" s="21"/>
      <c r="B72" s="22"/>
      <c r="C72" s="17">
        <f>IF(O72=0,IF(N72="Y",IF('Expense Categories'!$G$4="Y",G72-ROUND(E72,2)-ROUND(D72,2),Expenses!G72),G72),0)</f>
        <v>0</v>
      </c>
      <c r="D72" s="17">
        <f>IF(H72='Expense Categories'!A$2,IF(N72="Y",IF('Expense Categories'!$G$4="Y",IF(ISNUMBER(MATCH(H72,'Expense Categories'!$D$2:$D$15,0)),0,(($G72-$F72)/2)/'Expense Categories'!$I$1*'Expense Categories'!$G$1),0),0),IF(N72="Y",IF('Expense Categories'!$G$4="Y",IF(ISNUMBER(MATCH(H72,'Expense Categories'!$D$2:$D$15,0)),0,($G72-$F72)/'Expense Categories'!$I$1*'Expense Categories'!$G$1),0),0))</f>
        <v>0</v>
      </c>
      <c r="E72" s="17">
        <f>IF(H72='Expense Categories'!A$2,IF(N72="Y",IF('Expense Categories'!$G$4="Y",IF(ISNUMBER(MATCH(H72,'Expense Categories'!$D$2:$D$15,0)),0,(($G72-$F72)/2)/'Expense Categories'!$I$1*'Expense Categories'!$G$2),0),0),IF(N72="Y",IF('Expense Categories'!$G$4="Y",IF(ISNUMBER(MATCH(H72,'Expense Categories'!$D$2:$D$15,0)),0,($G72-$F72)/'Expense Categories'!$I$1*'Expense Categories'!$G$2),0),0))</f>
        <v>0</v>
      </c>
      <c r="F72" s="18"/>
      <c r="G72" s="18"/>
      <c r="H72" s="21"/>
      <c r="N72" s="34"/>
      <c r="O72" s="63"/>
      <c r="P72" s="63"/>
      <c r="Q72" s="63"/>
    </row>
    <row r="73" spans="1:17" ht="15.75" customHeight="1" x14ac:dyDescent="0.2">
      <c r="A73" s="21"/>
      <c r="B73" s="22"/>
      <c r="C73" s="17">
        <f>IF(O73=0,IF(N73="Y",IF('Expense Categories'!$G$4="Y",G73-ROUND(E73,2)-ROUND(D73,2),Expenses!G73),G73),0)</f>
        <v>0</v>
      </c>
      <c r="D73" s="17">
        <f>IF(H73='Expense Categories'!A$2,IF(N73="Y",IF('Expense Categories'!$G$4="Y",IF(ISNUMBER(MATCH(H73,'Expense Categories'!$D$2:$D$15,0)),0,(($G73-$F73)/2)/'Expense Categories'!$I$1*'Expense Categories'!$G$1),0),0),IF(N73="Y",IF('Expense Categories'!$G$4="Y",IF(ISNUMBER(MATCH(H73,'Expense Categories'!$D$2:$D$15,0)),0,($G73-$F73)/'Expense Categories'!$I$1*'Expense Categories'!$G$1),0),0))</f>
        <v>0</v>
      </c>
      <c r="E73" s="17">
        <f>IF(H73='Expense Categories'!A$2,IF(N73="Y",IF('Expense Categories'!$G$4="Y",IF(ISNUMBER(MATCH(H73,'Expense Categories'!$D$2:$D$15,0)),0,(($G73-$F73)/2)/'Expense Categories'!$I$1*'Expense Categories'!$G$2),0),0),IF(N73="Y",IF('Expense Categories'!$G$4="Y",IF(ISNUMBER(MATCH(H73,'Expense Categories'!$D$2:$D$15,0)),0,($G73-$F73)/'Expense Categories'!$I$1*'Expense Categories'!$G$2),0),0))</f>
        <v>0</v>
      </c>
      <c r="F73" s="18"/>
      <c r="G73" s="18"/>
      <c r="H73" s="21"/>
      <c r="N73" s="34"/>
      <c r="O73" s="63"/>
      <c r="P73" s="63"/>
      <c r="Q73" s="63"/>
    </row>
    <row r="74" spans="1:17" ht="15.75" customHeight="1" x14ac:dyDescent="0.2">
      <c r="A74" s="21"/>
      <c r="B74" s="22"/>
      <c r="C74" s="17">
        <f>IF(O74=0,IF(N74="Y",IF('Expense Categories'!$G$4="Y",G74-ROUND(E74,2)-ROUND(D74,2),Expenses!G74),G74),0)</f>
        <v>0</v>
      </c>
      <c r="D74" s="17">
        <f>IF(H74='Expense Categories'!A$2,IF(N74="Y",IF('Expense Categories'!$G$4="Y",IF(ISNUMBER(MATCH(H74,'Expense Categories'!$D$2:$D$15,0)),0,(($G74-$F74)/2)/'Expense Categories'!$I$1*'Expense Categories'!$G$1),0),0),IF(N74="Y",IF('Expense Categories'!$G$4="Y",IF(ISNUMBER(MATCH(H74,'Expense Categories'!$D$2:$D$15,0)),0,($G74-$F74)/'Expense Categories'!$I$1*'Expense Categories'!$G$1),0),0))</f>
        <v>0</v>
      </c>
      <c r="E74" s="17">
        <f>IF(H74='Expense Categories'!A$2,IF(N74="Y",IF('Expense Categories'!$G$4="Y",IF(ISNUMBER(MATCH(H74,'Expense Categories'!$D$2:$D$15,0)),0,(($G74-$F74)/2)/'Expense Categories'!$I$1*'Expense Categories'!$G$2),0),0),IF(N74="Y",IF('Expense Categories'!$G$4="Y",IF(ISNUMBER(MATCH(H74,'Expense Categories'!$D$2:$D$15,0)),0,($G74-$F74)/'Expense Categories'!$I$1*'Expense Categories'!$G$2),0),0))</f>
        <v>0</v>
      </c>
      <c r="F74" s="18"/>
      <c r="G74" s="18"/>
      <c r="H74" s="21"/>
      <c r="N74" s="34"/>
      <c r="O74" s="63"/>
      <c r="P74" s="63"/>
      <c r="Q74" s="63"/>
    </row>
    <row r="75" spans="1:17" ht="15.75" customHeight="1" x14ac:dyDescent="0.2">
      <c r="A75" s="21"/>
      <c r="B75" s="22"/>
      <c r="C75" s="17">
        <f>IF(O75=0,IF(N75="Y",IF('Expense Categories'!$G$4="Y",G75-ROUND(E75,2)-ROUND(D75,2),Expenses!G75),G75),0)</f>
        <v>0</v>
      </c>
      <c r="D75" s="17">
        <f>IF(H75='Expense Categories'!A$2,IF(N75="Y",IF('Expense Categories'!$G$4="Y",IF(ISNUMBER(MATCH(H75,'Expense Categories'!$D$2:$D$15,0)),0,(($G75-$F75)/2)/'Expense Categories'!$I$1*'Expense Categories'!$G$1),0),0),IF(N75="Y",IF('Expense Categories'!$G$4="Y",IF(ISNUMBER(MATCH(H75,'Expense Categories'!$D$2:$D$15,0)),0,($G75-$F75)/'Expense Categories'!$I$1*'Expense Categories'!$G$1),0),0))</f>
        <v>0</v>
      </c>
      <c r="E75" s="17">
        <f>IF(H75='Expense Categories'!A$2,IF(N75="Y",IF('Expense Categories'!$G$4="Y",IF(ISNUMBER(MATCH(H75,'Expense Categories'!$D$2:$D$15,0)),0,(($G75-$F75)/2)/'Expense Categories'!$I$1*'Expense Categories'!$G$2),0),0),IF(N75="Y",IF('Expense Categories'!$G$4="Y",IF(ISNUMBER(MATCH(H75,'Expense Categories'!$D$2:$D$15,0)),0,($G75-$F75)/'Expense Categories'!$I$1*'Expense Categories'!$G$2),0),0))</f>
        <v>0</v>
      </c>
      <c r="F75" s="18"/>
      <c r="G75" s="18"/>
      <c r="H75" s="21"/>
      <c r="N75" s="34"/>
      <c r="O75" s="63"/>
      <c r="P75" s="63"/>
      <c r="Q75" s="63"/>
    </row>
    <row r="76" spans="1:17" ht="15.75" customHeight="1" x14ac:dyDescent="0.2">
      <c r="A76" s="21"/>
      <c r="B76" s="22"/>
      <c r="C76" s="17">
        <f>IF(O76=0,IF(N76="Y",IF('Expense Categories'!$G$4="Y",G76-ROUND(E76,2)-ROUND(D76,2),Expenses!G76),G76),0)</f>
        <v>0</v>
      </c>
      <c r="D76" s="17">
        <f>IF(H76='Expense Categories'!A$2,IF(N76="Y",IF('Expense Categories'!$G$4="Y",IF(ISNUMBER(MATCH(H76,'Expense Categories'!$D$2:$D$15,0)),0,(($G76-$F76)/2)/'Expense Categories'!$I$1*'Expense Categories'!$G$1),0),0),IF(N76="Y",IF('Expense Categories'!$G$4="Y",IF(ISNUMBER(MATCH(H76,'Expense Categories'!$D$2:$D$15,0)),0,($G76-$F76)/'Expense Categories'!$I$1*'Expense Categories'!$G$1),0),0))</f>
        <v>0</v>
      </c>
      <c r="E76" s="17">
        <f>IF(H76='Expense Categories'!A$2,IF(N76="Y",IF('Expense Categories'!$G$4="Y",IF(ISNUMBER(MATCH(H76,'Expense Categories'!$D$2:$D$15,0)),0,(($G76-$F76)/2)/'Expense Categories'!$I$1*'Expense Categories'!$G$2),0),0),IF(N76="Y",IF('Expense Categories'!$G$4="Y",IF(ISNUMBER(MATCH(H76,'Expense Categories'!$D$2:$D$15,0)),0,($G76-$F76)/'Expense Categories'!$I$1*'Expense Categories'!$G$2),0),0))</f>
        <v>0</v>
      </c>
      <c r="F76" s="18"/>
      <c r="G76" s="18"/>
      <c r="H76" s="21"/>
      <c r="N76" s="34"/>
      <c r="O76" s="63"/>
      <c r="P76" s="63"/>
      <c r="Q76" s="63"/>
    </row>
    <row r="77" spans="1:17" ht="15.75" customHeight="1" x14ac:dyDescent="0.2">
      <c r="A77" s="21"/>
      <c r="B77" s="22"/>
      <c r="C77" s="17">
        <f>IF(O77=0,IF(N77="Y",IF('Expense Categories'!$G$4="Y",G77-ROUND(E77,2)-ROUND(D77,2),Expenses!G77),G77),0)</f>
        <v>0</v>
      </c>
      <c r="D77" s="17">
        <f>IF(H77='Expense Categories'!A$2,IF(N77="Y",IF('Expense Categories'!$G$4="Y",IF(ISNUMBER(MATCH(H77,'Expense Categories'!$D$2:$D$15,0)),0,(($G77-$F77)/2)/'Expense Categories'!$I$1*'Expense Categories'!$G$1),0),0),IF(N77="Y",IF('Expense Categories'!$G$4="Y",IF(ISNUMBER(MATCH(H77,'Expense Categories'!$D$2:$D$15,0)),0,($G77-$F77)/'Expense Categories'!$I$1*'Expense Categories'!$G$1),0),0))</f>
        <v>0</v>
      </c>
      <c r="E77" s="17">
        <f>IF(H77='Expense Categories'!A$2,IF(N77="Y",IF('Expense Categories'!$G$4="Y",IF(ISNUMBER(MATCH(H77,'Expense Categories'!$D$2:$D$15,0)),0,(($G77-$F77)/2)/'Expense Categories'!$I$1*'Expense Categories'!$G$2),0),0),IF(N77="Y",IF('Expense Categories'!$G$4="Y",IF(ISNUMBER(MATCH(H77,'Expense Categories'!$D$2:$D$15,0)),0,($G77-$F77)/'Expense Categories'!$I$1*'Expense Categories'!$G$2),0),0))</f>
        <v>0</v>
      </c>
      <c r="F77" s="18"/>
      <c r="G77" s="18"/>
      <c r="H77" s="21"/>
      <c r="N77" s="34"/>
      <c r="O77" s="63"/>
      <c r="P77" s="63"/>
      <c r="Q77" s="63"/>
    </row>
    <row r="78" spans="1:17" ht="15.75" customHeight="1" x14ac:dyDescent="0.2">
      <c r="A78" s="21"/>
      <c r="B78" s="22"/>
      <c r="C78" s="17">
        <f>IF(O78=0,IF(N78="Y",IF('Expense Categories'!$G$4="Y",G78-ROUND(E78,2)-ROUND(D78,2),Expenses!G78),G78),0)</f>
        <v>0</v>
      </c>
      <c r="D78" s="17">
        <f>IF(H78='Expense Categories'!A$2,IF(N78="Y",IF('Expense Categories'!$G$4="Y",IF(ISNUMBER(MATCH(H78,'Expense Categories'!$D$2:$D$15,0)),0,(($G78-$F78)/2)/'Expense Categories'!$I$1*'Expense Categories'!$G$1),0),0),IF(N78="Y",IF('Expense Categories'!$G$4="Y",IF(ISNUMBER(MATCH(H78,'Expense Categories'!$D$2:$D$15,0)),0,($G78-$F78)/'Expense Categories'!$I$1*'Expense Categories'!$G$1),0),0))</f>
        <v>0</v>
      </c>
      <c r="E78" s="17">
        <f>IF(H78='Expense Categories'!A$2,IF(N78="Y",IF('Expense Categories'!$G$4="Y",IF(ISNUMBER(MATCH(H78,'Expense Categories'!$D$2:$D$15,0)),0,(($G78-$F78)/2)/'Expense Categories'!$I$1*'Expense Categories'!$G$2),0),0),IF(N78="Y",IF('Expense Categories'!$G$4="Y",IF(ISNUMBER(MATCH(H78,'Expense Categories'!$D$2:$D$15,0)),0,($G78-$F78)/'Expense Categories'!$I$1*'Expense Categories'!$G$2),0),0))</f>
        <v>0</v>
      </c>
      <c r="F78" s="18"/>
      <c r="G78" s="18"/>
      <c r="H78" s="21"/>
      <c r="N78" s="34"/>
      <c r="O78" s="63"/>
      <c r="P78" s="63"/>
      <c r="Q78" s="63"/>
    </row>
    <row r="79" spans="1:17" ht="15.75" customHeight="1" x14ac:dyDescent="0.2">
      <c r="A79" s="21"/>
      <c r="B79" s="22"/>
      <c r="C79" s="17">
        <f>IF(O79=0,IF(N79="Y",IF('Expense Categories'!$G$4="Y",G79-ROUND(E79,2)-ROUND(D79,2),Expenses!G79),G79),0)</f>
        <v>0</v>
      </c>
      <c r="D79" s="17">
        <f>IF(H79='Expense Categories'!A$2,IF(N79="Y",IF('Expense Categories'!$G$4="Y",IF(ISNUMBER(MATCH(H79,'Expense Categories'!$D$2:$D$15,0)),0,(($G79-$F79)/2)/'Expense Categories'!$I$1*'Expense Categories'!$G$1),0),0),IF(N79="Y",IF('Expense Categories'!$G$4="Y",IF(ISNUMBER(MATCH(H79,'Expense Categories'!$D$2:$D$15,0)),0,($G79-$F79)/'Expense Categories'!$I$1*'Expense Categories'!$G$1),0),0))</f>
        <v>0</v>
      </c>
      <c r="E79" s="17">
        <f>IF(H79='Expense Categories'!A$2,IF(N79="Y",IF('Expense Categories'!$G$4="Y",IF(ISNUMBER(MATCH(H79,'Expense Categories'!$D$2:$D$15,0)),0,(($G79-$F79)/2)/'Expense Categories'!$I$1*'Expense Categories'!$G$2),0),0),IF(N79="Y",IF('Expense Categories'!$G$4="Y",IF(ISNUMBER(MATCH(H79,'Expense Categories'!$D$2:$D$15,0)),0,($G79-$F79)/'Expense Categories'!$I$1*'Expense Categories'!$G$2),0),0))</f>
        <v>0</v>
      </c>
      <c r="F79" s="18"/>
      <c r="G79" s="18"/>
      <c r="H79" s="21"/>
      <c r="N79" s="34"/>
      <c r="O79" s="63"/>
      <c r="P79" s="63"/>
      <c r="Q79" s="63"/>
    </row>
    <row r="80" spans="1:17" ht="15.75" customHeight="1" x14ac:dyDescent="0.2">
      <c r="A80" s="21"/>
      <c r="B80" s="22"/>
      <c r="C80" s="17">
        <f>IF(O80=0,IF(N80="Y",IF('Expense Categories'!$G$4="Y",G80-ROUND(E80,2)-ROUND(D80,2),Expenses!G80),G80),0)</f>
        <v>0</v>
      </c>
      <c r="D80" s="17">
        <f>IF(H80='Expense Categories'!A$2,IF(N80="Y",IF('Expense Categories'!$G$4="Y",IF(ISNUMBER(MATCH(H80,'Expense Categories'!$D$2:$D$15,0)),0,(($G80-$F80)/2)/'Expense Categories'!$I$1*'Expense Categories'!$G$1),0),0),IF(N80="Y",IF('Expense Categories'!$G$4="Y",IF(ISNUMBER(MATCH(H80,'Expense Categories'!$D$2:$D$15,0)),0,($G80-$F80)/'Expense Categories'!$I$1*'Expense Categories'!$G$1),0),0))</f>
        <v>0</v>
      </c>
      <c r="E80" s="17">
        <f>IF(H80='Expense Categories'!A$2,IF(N80="Y",IF('Expense Categories'!$G$4="Y",IF(ISNUMBER(MATCH(H80,'Expense Categories'!$D$2:$D$15,0)),0,(($G80-$F80)/2)/'Expense Categories'!$I$1*'Expense Categories'!$G$2),0),0),IF(N80="Y",IF('Expense Categories'!$G$4="Y",IF(ISNUMBER(MATCH(H80,'Expense Categories'!$D$2:$D$15,0)),0,($G80-$F80)/'Expense Categories'!$I$1*'Expense Categories'!$G$2),0),0))</f>
        <v>0</v>
      </c>
      <c r="F80" s="18"/>
      <c r="G80" s="18"/>
      <c r="H80" s="21"/>
      <c r="N80" s="34"/>
      <c r="O80" s="63"/>
      <c r="P80" s="63"/>
      <c r="Q80" s="63"/>
    </row>
    <row r="81" spans="1:17" ht="15.75" customHeight="1" x14ac:dyDescent="0.2">
      <c r="A81" s="21"/>
      <c r="B81" s="22"/>
      <c r="C81" s="17">
        <f>IF(O81=0,IF(N81="Y",IF('Expense Categories'!$G$4="Y",G81-ROUND(E81,2)-ROUND(D81,2),Expenses!G81),G81),0)</f>
        <v>0</v>
      </c>
      <c r="D81" s="17">
        <f>IF(H81='Expense Categories'!A$2,IF(N81="Y",IF('Expense Categories'!$G$4="Y",IF(ISNUMBER(MATCH(H81,'Expense Categories'!$D$2:$D$15,0)),0,(($G81-$F81)/2)/'Expense Categories'!$I$1*'Expense Categories'!$G$1),0),0),IF(N81="Y",IF('Expense Categories'!$G$4="Y",IF(ISNUMBER(MATCH(H81,'Expense Categories'!$D$2:$D$15,0)),0,($G81-$F81)/'Expense Categories'!$I$1*'Expense Categories'!$G$1),0),0))</f>
        <v>0</v>
      </c>
      <c r="E81" s="17">
        <f>IF(H81='Expense Categories'!A$2,IF(N81="Y",IF('Expense Categories'!$G$4="Y",IF(ISNUMBER(MATCH(H81,'Expense Categories'!$D$2:$D$15,0)),0,(($G81-$F81)/2)/'Expense Categories'!$I$1*'Expense Categories'!$G$2),0),0),IF(N81="Y",IF('Expense Categories'!$G$4="Y",IF(ISNUMBER(MATCH(H81,'Expense Categories'!$D$2:$D$15,0)),0,($G81-$F81)/'Expense Categories'!$I$1*'Expense Categories'!$G$2),0),0))</f>
        <v>0</v>
      </c>
      <c r="F81" s="18"/>
      <c r="G81" s="18"/>
      <c r="H81" s="21"/>
      <c r="N81" s="34"/>
      <c r="O81" s="63"/>
      <c r="P81" s="63"/>
      <c r="Q81" s="63"/>
    </row>
    <row r="82" spans="1:17" ht="15.75" customHeight="1" x14ac:dyDescent="0.2">
      <c r="A82" s="21"/>
      <c r="B82" s="22"/>
      <c r="C82" s="17">
        <f>IF(O82=0,IF(N82="Y",IF('Expense Categories'!$G$4="Y",G82-ROUND(E82,2)-ROUND(D82,2),Expenses!G82),G82),0)</f>
        <v>0</v>
      </c>
      <c r="D82" s="17">
        <f>IF(H82='Expense Categories'!A$2,IF(N82="Y",IF('Expense Categories'!$G$4="Y",IF(ISNUMBER(MATCH(H82,'Expense Categories'!$D$2:$D$15,0)),0,(($G82-$F82)/2)/'Expense Categories'!$I$1*'Expense Categories'!$G$1),0),0),IF(N82="Y",IF('Expense Categories'!$G$4="Y",IF(ISNUMBER(MATCH(H82,'Expense Categories'!$D$2:$D$15,0)),0,($G82-$F82)/'Expense Categories'!$I$1*'Expense Categories'!$G$1),0),0))</f>
        <v>0</v>
      </c>
      <c r="E82" s="17">
        <f>IF(H82='Expense Categories'!A$2,IF(N82="Y",IF('Expense Categories'!$G$4="Y",IF(ISNUMBER(MATCH(H82,'Expense Categories'!$D$2:$D$15,0)),0,(($G82-$F82)/2)/'Expense Categories'!$I$1*'Expense Categories'!$G$2),0),0),IF(N82="Y",IF('Expense Categories'!$G$4="Y",IF(ISNUMBER(MATCH(H82,'Expense Categories'!$D$2:$D$15,0)),0,($G82-$F82)/'Expense Categories'!$I$1*'Expense Categories'!$G$2),0),0))</f>
        <v>0</v>
      </c>
      <c r="F82" s="18"/>
      <c r="G82" s="18"/>
      <c r="H82" s="21"/>
      <c r="N82" s="34"/>
      <c r="O82" s="63"/>
      <c r="P82" s="63"/>
      <c r="Q82" s="63"/>
    </row>
    <row r="83" spans="1:17" ht="15.75" customHeight="1" x14ac:dyDescent="0.2">
      <c r="A83" s="21"/>
      <c r="B83" s="22"/>
      <c r="C83" s="17">
        <f>IF(O83=0,IF(N83="Y",IF('Expense Categories'!$G$4="Y",G83-ROUND(E83,2)-ROUND(D83,2),Expenses!G83),G83),0)</f>
        <v>0</v>
      </c>
      <c r="D83" s="17">
        <f>IF(H83='Expense Categories'!A$2,IF(N83="Y",IF('Expense Categories'!$G$4="Y",IF(ISNUMBER(MATCH(H83,'Expense Categories'!$D$2:$D$15,0)),0,(($G83-$F83)/2)/'Expense Categories'!$I$1*'Expense Categories'!$G$1),0),0),IF(N83="Y",IF('Expense Categories'!$G$4="Y",IF(ISNUMBER(MATCH(H83,'Expense Categories'!$D$2:$D$15,0)),0,($G83-$F83)/'Expense Categories'!$I$1*'Expense Categories'!$G$1),0),0))</f>
        <v>0</v>
      </c>
      <c r="E83" s="17">
        <f>IF(H83='Expense Categories'!A$2,IF(N83="Y",IF('Expense Categories'!$G$4="Y",IF(ISNUMBER(MATCH(H83,'Expense Categories'!$D$2:$D$15,0)),0,(($G83-$F83)/2)/'Expense Categories'!$I$1*'Expense Categories'!$G$2),0),0),IF(N83="Y",IF('Expense Categories'!$G$4="Y",IF(ISNUMBER(MATCH(H83,'Expense Categories'!$D$2:$D$15,0)),0,($G83-$F83)/'Expense Categories'!$I$1*'Expense Categories'!$G$2),0),0))</f>
        <v>0</v>
      </c>
      <c r="F83" s="18"/>
      <c r="G83" s="18"/>
      <c r="H83" s="21"/>
      <c r="N83" s="34"/>
      <c r="O83" s="63"/>
      <c r="P83" s="63"/>
      <c r="Q83" s="63"/>
    </row>
    <row r="84" spans="1:17" ht="15.75" customHeight="1" x14ac:dyDescent="0.2">
      <c r="A84" s="21"/>
      <c r="B84" s="22"/>
      <c r="C84" s="17">
        <f>IF(O84=0,IF(N84="Y",IF('Expense Categories'!$G$4="Y",G84-ROUND(E84,2)-ROUND(D84,2),Expenses!G84),G84),0)</f>
        <v>0</v>
      </c>
      <c r="D84" s="17">
        <f>IF(H84='Expense Categories'!A$2,IF(N84="Y",IF('Expense Categories'!$G$4="Y",IF(ISNUMBER(MATCH(H84,'Expense Categories'!$D$2:$D$15,0)),0,(($G84-$F84)/2)/'Expense Categories'!$I$1*'Expense Categories'!$G$1),0),0),IF(N84="Y",IF('Expense Categories'!$G$4="Y",IF(ISNUMBER(MATCH(H84,'Expense Categories'!$D$2:$D$15,0)),0,($G84-$F84)/'Expense Categories'!$I$1*'Expense Categories'!$G$1),0),0))</f>
        <v>0</v>
      </c>
      <c r="E84" s="17">
        <f>IF(H84='Expense Categories'!A$2,IF(N84="Y",IF('Expense Categories'!$G$4="Y",IF(ISNUMBER(MATCH(H84,'Expense Categories'!$D$2:$D$15,0)),0,(($G84-$F84)/2)/'Expense Categories'!$I$1*'Expense Categories'!$G$2),0),0),IF(N84="Y",IF('Expense Categories'!$G$4="Y",IF(ISNUMBER(MATCH(H84,'Expense Categories'!$D$2:$D$15,0)),0,($G84-$F84)/'Expense Categories'!$I$1*'Expense Categories'!$G$2),0),0))</f>
        <v>0</v>
      </c>
      <c r="F84" s="18"/>
      <c r="G84" s="18"/>
      <c r="H84" s="21"/>
      <c r="N84" s="34"/>
      <c r="O84" s="63"/>
      <c r="P84" s="63"/>
      <c r="Q84" s="63"/>
    </row>
    <row r="85" spans="1:17" ht="15.75" customHeight="1" x14ac:dyDescent="0.2">
      <c r="A85" s="21"/>
      <c r="B85" s="22"/>
      <c r="C85" s="17">
        <f>IF(O85=0,IF(N85="Y",IF('Expense Categories'!$G$4="Y",G85-ROUND(E85,2)-ROUND(D85,2),Expenses!G85),G85),0)</f>
        <v>0</v>
      </c>
      <c r="D85" s="17">
        <f>IF(H85='Expense Categories'!A$2,IF(N85="Y",IF('Expense Categories'!$G$4="Y",IF(ISNUMBER(MATCH(H85,'Expense Categories'!$D$2:$D$15,0)),0,(($G85-$F85)/2)/'Expense Categories'!$I$1*'Expense Categories'!$G$1),0),0),IF(N85="Y",IF('Expense Categories'!$G$4="Y",IF(ISNUMBER(MATCH(H85,'Expense Categories'!$D$2:$D$15,0)),0,($G85-$F85)/'Expense Categories'!$I$1*'Expense Categories'!$G$1),0),0))</f>
        <v>0</v>
      </c>
      <c r="E85" s="17">
        <f>IF(H85='Expense Categories'!A$2,IF(N85="Y",IF('Expense Categories'!$G$4="Y",IF(ISNUMBER(MATCH(H85,'Expense Categories'!$D$2:$D$15,0)),0,(($G85-$F85)/2)/'Expense Categories'!$I$1*'Expense Categories'!$G$2),0),0),IF(N85="Y",IF('Expense Categories'!$G$4="Y",IF(ISNUMBER(MATCH(H85,'Expense Categories'!$D$2:$D$15,0)),0,($G85-$F85)/'Expense Categories'!$I$1*'Expense Categories'!$G$2),0),0))</f>
        <v>0</v>
      </c>
      <c r="F85" s="18"/>
      <c r="G85" s="18"/>
      <c r="H85" s="21"/>
      <c r="N85" s="34"/>
      <c r="O85" s="63"/>
      <c r="P85" s="63"/>
      <c r="Q85" s="63"/>
    </row>
    <row r="86" spans="1:17" ht="15.75" customHeight="1" x14ac:dyDescent="0.2">
      <c r="A86" s="21"/>
      <c r="B86" s="22"/>
      <c r="C86" s="17">
        <f>IF(O86=0,IF(N86="Y",IF('Expense Categories'!$G$4="Y",G86-ROUND(E86,2)-ROUND(D86,2),Expenses!G86),G86),0)</f>
        <v>0</v>
      </c>
      <c r="D86" s="17">
        <f>IF(H86='Expense Categories'!A$2,IF(N86="Y",IF('Expense Categories'!$G$4="Y",IF(ISNUMBER(MATCH(H86,'Expense Categories'!$D$2:$D$15,0)),0,(($G86-$F86)/2)/'Expense Categories'!$I$1*'Expense Categories'!$G$1),0),0),IF(N86="Y",IF('Expense Categories'!$G$4="Y",IF(ISNUMBER(MATCH(H86,'Expense Categories'!$D$2:$D$15,0)),0,($G86-$F86)/'Expense Categories'!$I$1*'Expense Categories'!$G$1),0),0))</f>
        <v>0</v>
      </c>
      <c r="E86" s="17">
        <f>IF(H86='Expense Categories'!A$2,IF(N86="Y",IF('Expense Categories'!$G$4="Y",IF(ISNUMBER(MATCH(H86,'Expense Categories'!$D$2:$D$15,0)),0,(($G86-$F86)/2)/'Expense Categories'!$I$1*'Expense Categories'!$G$2),0),0),IF(N86="Y",IF('Expense Categories'!$G$4="Y",IF(ISNUMBER(MATCH(H86,'Expense Categories'!$D$2:$D$15,0)),0,($G86-$F86)/'Expense Categories'!$I$1*'Expense Categories'!$G$2),0),0))</f>
        <v>0</v>
      </c>
      <c r="F86" s="18"/>
      <c r="G86" s="18"/>
      <c r="H86" s="21"/>
      <c r="N86" s="34"/>
      <c r="O86" s="63"/>
      <c r="P86" s="63"/>
      <c r="Q86" s="63"/>
    </row>
    <row r="87" spans="1:17" ht="15.75" customHeight="1" x14ac:dyDescent="0.2">
      <c r="A87" s="21"/>
      <c r="B87" s="22"/>
      <c r="C87" s="17">
        <f>IF(O87=0,IF(N87="Y",IF('Expense Categories'!$G$4="Y",G87-ROUND(E87,2)-ROUND(D87,2),Expenses!G87),G87),0)</f>
        <v>0</v>
      </c>
      <c r="D87" s="17">
        <f>IF(H87='Expense Categories'!A$2,IF(N87="Y",IF('Expense Categories'!$G$4="Y",IF(ISNUMBER(MATCH(H87,'Expense Categories'!$D$2:$D$15,0)),0,(($G87-$F87)/2)/'Expense Categories'!$I$1*'Expense Categories'!$G$1),0),0),IF(N87="Y",IF('Expense Categories'!$G$4="Y",IF(ISNUMBER(MATCH(H87,'Expense Categories'!$D$2:$D$15,0)),0,($G87-$F87)/'Expense Categories'!$I$1*'Expense Categories'!$G$1),0),0))</f>
        <v>0</v>
      </c>
      <c r="E87" s="17">
        <f>IF(H87='Expense Categories'!A$2,IF(N87="Y",IF('Expense Categories'!$G$4="Y",IF(ISNUMBER(MATCH(H87,'Expense Categories'!$D$2:$D$15,0)),0,(($G87-$F87)/2)/'Expense Categories'!$I$1*'Expense Categories'!$G$2),0),0),IF(N87="Y",IF('Expense Categories'!$G$4="Y",IF(ISNUMBER(MATCH(H87,'Expense Categories'!$D$2:$D$15,0)),0,($G87-$F87)/'Expense Categories'!$I$1*'Expense Categories'!$G$2),0),0))</f>
        <v>0</v>
      </c>
      <c r="F87" s="18"/>
      <c r="G87" s="18"/>
      <c r="H87" s="21"/>
      <c r="N87" s="34"/>
      <c r="O87" s="63"/>
      <c r="P87" s="63"/>
      <c r="Q87" s="63"/>
    </row>
    <row r="88" spans="1:17" ht="15.75" customHeight="1" x14ac:dyDescent="0.2">
      <c r="A88" s="21"/>
      <c r="B88" s="22"/>
      <c r="C88" s="17">
        <f>IF(O88=0,IF(N88="Y",IF('Expense Categories'!$G$4="Y",G88-ROUND(E88,2)-ROUND(D88,2),Expenses!G88),G88),0)</f>
        <v>0</v>
      </c>
      <c r="D88" s="17">
        <f>IF(H88='Expense Categories'!A$2,IF(N88="Y",IF('Expense Categories'!$G$4="Y",IF(ISNUMBER(MATCH(H88,'Expense Categories'!$D$2:$D$15,0)),0,(($G88-$F88)/2)/'Expense Categories'!$I$1*'Expense Categories'!$G$1),0),0),IF(N88="Y",IF('Expense Categories'!$G$4="Y",IF(ISNUMBER(MATCH(H88,'Expense Categories'!$D$2:$D$15,0)),0,($G88-$F88)/'Expense Categories'!$I$1*'Expense Categories'!$G$1),0),0))</f>
        <v>0</v>
      </c>
      <c r="E88" s="17">
        <f>IF(H88='Expense Categories'!A$2,IF(N88="Y",IF('Expense Categories'!$G$4="Y",IF(ISNUMBER(MATCH(H88,'Expense Categories'!$D$2:$D$15,0)),0,(($G88-$F88)/2)/'Expense Categories'!$I$1*'Expense Categories'!$G$2),0),0),IF(N88="Y",IF('Expense Categories'!$G$4="Y",IF(ISNUMBER(MATCH(H88,'Expense Categories'!$D$2:$D$15,0)),0,($G88-$F88)/'Expense Categories'!$I$1*'Expense Categories'!$G$2),0),0))</f>
        <v>0</v>
      </c>
      <c r="F88" s="18"/>
      <c r="G88" s="18"/>
      <c r="H88" s="21"/>
      <c r="N88" s="34"/>
      <c r="O88" s="63"/>
      <c r="P88" s="63"/>
      <c r="Q88" s="63"/>
    </row>
    <row r="89" spans="1:17" ht="15.75" customHeight="1" x14ac:dyDescent="0.2">
      <c r="A89" s="21"/>
      <c r="B89" s="22"/>
      <c r="C89" s="17">
        <f>IF(O89=0,IF(N89="Y",IF('Expense Categories'!$G$4="Y",G89-ROUND(E89,2)-ROUND(D89,2),Expenses!G89),G89),0)</f>
        <v>0</v>
      </c>
      <c r="D89" s="17">
        <f>IF(H89='Expense Categories'!A$2,IF(N89="Y",IF('Expense Categories'!$G$4="Y",IF(ISNUMBER(MATCH(H89,'Expense Categories'!$D$2:$D$15,0)),0,(($G89-$F89)/2)/'Expense Categories'!$I$1*'Expense Categories'!$G$1),0),0),IF(N89="Y",IF('Expense Categories'!$G$4="Y",IF(ISNUMBER(MATCH(H89,'Expense Categories'!$D$2:$D$15,0)),0,($G89-$F89)/'Expense Categories'!$I$1*'Expense Categories'!$G$1),0),0))</f>
        <v>0</v>
      </c>
      <c r="E89" s="17">
        <f>IF(H89='Expense Categories'!A$2,IF(N89="Y",IF('Expense Categories'!$G$4="Y",IF(ISNUMBER(MATCH(H89,'Expense Categories'!$D$2:$D$15,0)),0,(($G89-$F89)/2)/'Expense Categories'!$I$1*'Expense Categories'!$G$2),0),0),IF(N89="Y",IF('Expense Categories'!$G$4="Y",IF(ISNUMBER(MATCH(H89,'Expense Categories'!$D$2:$D$15,0)),0,($G89-$F89)/'Expense Categories'!$I$1*'Expense Categories'!$G$2),0),0))</f>
        <v>0</v>
      </c>
      <c r="F89" s="18"/>
      <c r="G89" s="18"/>
      <c r="H89" s="21"/>
      <c r="N89" s="34"/>
      <c r="O89" s="63"/>
      <c r="P89" s="63"/>
      <c r="Q89" s="63"/>
    </row>
    <row r="90" spans="1:17" ht="15.75" customHeight="1" x14ac:dyDescent="0.2">
      <c r="A90" s="21"/>
      <c r="B90" s="22"/>
      <c r="C90" s="17">
        <f>IF(O90=0,IF(N90="Y",IF('Expense Categories'!$G$4="Y",G90-ROUND(E90,2)-ROUND(D90,2),Expenses!G90),G90),0)</f>
        <v>0</v>
      </c>
      <c r="D90" s="17">
        <f>IF(H90='Expense Categories'!A$2,IF(N90="Y",IF('Expense Categories'!$G$4="Y",IF(ISNUMBER(MATCH(H90,'Expense Categories'!$D$2:$D$15,0)),0,(($G90-$F90)/2)/'Expense Categories'!$I$1*'Expense Categories'!$G$1),0),0),IF(N90="Y",IF('Expense Categories'!$G$4="Y",IF(ISNUMBER(MATCH(H90,'Expense Categories'!$D$2:$D$15,0)),0,($G90-$F90)/'Expense Categories'!$I$1*'Expense Categories'!$G$1),0),0))</f>
        <v>0</v>
      </c>
      <c r="E90" s="17">
        <f>IF(H90='Expense Categories'!A$2,IF(N90="Y",IF('Expense Categories'!$G$4="Y",IF(ISNUMBER(MATCH(H90,'Expense Categories'!$D$2:$D$15,0)),0,(($G90-$F90)/2)/'Expense Categories'!$I$1*'Expense Categories'!$G$2),0),0),IF(N90="Y",IF('Expense Categories'!$G$4="Y",IF(ISNUMBER(MATCH(H90,'Expense Categories'!$D$2:$D$15,0)),0,($G90-$F90)/'Expense Categories'!$I$1*'Expense Categories'!$G$2),0),0))</f>
        <v>0</v>
      </c>
      <c r="F90" s="18"/>
      <c r="G90" s="18"/>
      <c r="H90" s="21"/>
      <c r="N90" s="34"/>
      <c r="O90" s="63"/>
      <c r="P90" s="63"/>
      <c r="Q90" s="63"/>
    </row>
    <row r="91" spans="1:17" ht="15.75" customHeight="1" x14ac:dyDescent="0.2">
      <c r="A91" s="21"/>
      <c r="B91" s="22"/>
      <c r="C91" s="17">
        <f>IF(O91=0,IF(N91="Y",IF('Expense Categories'!$G$4="Y",G91-ROUND(E91,2)-ROUND(D91,2),Expenses!G91),G91),0)</f>
        <v>0</v>
      </c>
      <c r="D91" s="17">
        <f>IF(H91='Expense Categories'!A$2,IF(N91="Y",IF('Expense Categories'!$G$4="Y",IF(ISNUMBER(MATCH(H91,'Expense Categories'!$D$2:$D$15,0)),0,(($G91-$F91)/2)/'Expense Categories'!$I$1*'Expense Categories'!$G$1),0),0),IF(N91="Y",IF('Expense Categories'!$G$4="Y",IF(ISNUMBER(MATCH(H91,'Expense Categories'!$D$2:$D$15,0)),0,($G91-$F91)/'Expense Categories'!$I$1*'Expense Categories'!$G$1),0),0))</f>
        <v>0</v>
      </c>
      <c r="E91" s="17">
        <f>IF(H91='Expense Categories'!A$2,IF(N91="Y",IF('Expense Categories'!$G$4="Y",IF(ISNUMBER(MATCH(H91,'Expense Categories'!$D$2:$D$15,0)),0,(($G91-$F91)/2)/'Expense Categories'!$I$1*'Expense Categories'!$G$2),0),0),IF(N91="Y",IF('Expense Categories'!$G$4="Y",IF(ISNUMBER(MATCH(H91,'Expense Categories'!$D$2:$D$15,0)),0,($G91-$F91)/'Expense Categories'!$I$1*'Expense Categories'!$G$2),0),0))</f>
        <v>0</v>
      </c>
      <c r="F91" s="18"/>
      <c r="G91" s="18"/>
      <c r="H91" s="21"/>
      <c r="N91" s="34"/>
      <c r="O91" s="63"/>
      <c r="P91" s="63"/>
      <c r="Q91" s="63"/>
    </row>
    <row r="92" spans="1:17" ht="15.75" customHeight="1" x14ac:dyDescent="0.2">
      <c r="A92" s="21"/>
      <c r="B92" s="22"/>
      <c r="C92" s="17">
        <f>IF(O92=0,IF(N92="Y",IF('Expense Categories'!$G$4="Y",G92-ROUND(E92,2)-ROUND(D92,2),Expenses!G92),G92),0)</f>
        <v>0</v>
      </c>
      <c r="D92" s="17">
        <f>IF(H92='Expense Categories'!A$2,IF(N92="Y",IF('Expense Categories'!$G$4="Y",IF(ISNUMBER(MATCH(H92,'Expense Categories'!$D$2:$D$15,0)),0,(($G92-$F92)/2)/'Expense Categories'!$I$1*'Expense Categories'!$G$1),0),0),IF(N92="Y",IF('Expense Categories'!$G$4="Y",IF(ISNUMBER(MATCH(H92,'Expense Categories'!$D$2:$D$15,0)),0,($G92-$F92)/'Expense Categories'!$I$1*'Expense Categories'!$G$1),0),0))</f>
        <v>0</v>
      </c>
      <c r="E92" s="17">
        <f>IF(H92='Expense Categories'!A$2,IF(N92="Y",IF('Expense Categories'!$G$4="Y",IF(ISNUMBER(MATCH(H92,'Expense Categories'!$D$2:$D$15,0)),0,(($G92-$F92)/2)/'Expense Categories'!$I$1*'Expense Categories'!$G$2),0),0),IF(N92="Y",IF('Expense Categories'!$G$4="Y",IF(ISNUMBER(MATCH(H92,'Expense Categories'!$D$2:$D$15,0)),0,($G92-$F92)/'Expense Categories'!$I$1*'Expense Categories'!$G$2),0),0))</f>
        <v>0</v>
      </c>
      <c r="F92" s="18"/>
      <c r="G92" s="18"/>
      <c r="H92" s="21"/>
      <c r="N92" s="34"/>
      <c r="O92" s="63"/>
      <c r="P92" s="63"/>
      <c r="Q92" s="63"/>
    </row>
    <row r="93" spans="1:17" ht="15.75" customHeight="1" x14ac:dyDescent="0.2">
      <c r="A93" s="21"/>
      <c r="B93" s="22"/>
      <c r="C93" s="17">
        <f>IF(O93=0,IF(N93="Y",IF('Expense Categories'!$G$4="Y",G93-ROUND(E93,2)-ROUND(D93,2),Expenses!G93),G93),0)</f>
        <v>0</v>
      </c>
      <c r="D93" s="17">
        <f>IF(H93='Expense Categories'!A$2,IF(N93="Y",IF('Expense Categories'!$G$4="Y",IF(ISNUMBER(MATCH(H93,'Expense Categories'!$D$2:$D$15,0)),0,(($G93-$F93)/2)/'Expense Categories'!$I$1*'Expense Categories'!$G$1),0),0),IF(N93="Y",IF('Expense Categories'!$G$4="Y",IF(ISNUMBER(MATCH(H93,'Expense Categories'!$D$2:$D$15,0)),0,($G93-$F93)/'Expense Categories'!$I$1*'Expense Categories'!$G$1),0),0))</f>
        <v>0</v>
      </c>
      <c r="E93" s="17">
        <f>IF(H93='Expense Categories'!A$2,IF(N93="Y",IF('Expense Categories'!$G$4="Y",IF(ISNUMBER(MATCH(H93,'Expense Categories'!$D$2:$D$15,0)),0,(($G93-$F93)/2)/'Expense Categories'!$I$1*'Expense Categories'!$G$2),0),0),IF(N93="Y",IF('Expense Categories'!$G$4="Y",IF(ISNUMBER(MATCH(H93,'Expense Categories'!$D$2:$D$15,0)),0,($G93-$F93)/'Expense Categories'!$I$1*'Expense Categories'!$G$2),0),0))</f>
        <v>0</v>
      </c>
      <c r="F93" s="18"/>
      <c r="G93" s="18"/>
      <c r="H93" s="21"/>
      <c r="N93" s="34"/>
      <c r="O93" s="63"/>
      <c r="P93" s="63"/>
      <c r="Q93" s="63"/>
    </row>
    <row r="94" spans="1:17" ht="15.75" customHeight="1" x14ac:dyDescent="0.2">
      <c r="A94" s="21"/>
      <c r="B94" s="22"/>
      <c r="C94" s="17">
        <f>IF(O94=0,IF(N94="Y",IF('Expense Categories'!$G$4="Y",G94-ROUND(E94,2)-ROUND(D94,2),Expenses!G94),G94),0)</f>
        <v>0</v>
      </c>
      <c r="D94" s="17">
        <f>IF(H94='Expense Categories'!A$2,IF(N94="Y",IF('Expense Categories'!$G$4="Y",IF(ISNUMBER(MATCH(H94,'Expense Categories'!$D$2:$D$15,0)),0,(($G94-$F94)/2)/'Expense Categories'!$I$1*'Expense Categories'!$G$1),0),0),IF(N94="Y",IF('Expense Categories'!$G$4="Y",IF(ISNUMBER(MATCH(H94,'Expense Categories'!$D$2:$D$15,0)),0,($G94-$F94)/'Expense Categories'!$I$1*'Expense Categories'!$G$1),0),0))</f>
        <v>0</v>
      </c>
      <c r="E94" s="17">
        <f>IF(H94='Expense Categories'!A$2,IF(N94="Y",IF('Expense Categories'!$G$4="Y",IF(ISNUMBER(MATCH(H94,'Expense Categories'!$D$2:$D$15,0)),0,(($G94-$F94)/2)/'Expense Categories'!$I$1*'Expense Categories'!$G$2),0),0),IF(N94="Y",IF('Expense Categories'!$G$4="Y",IF(ISNUMBER(MATCH(H94,'Expense Categories'!$D$2:$D$15,0)),0,($G94-$F94)/'Expense Categories'!$I$1*'Expense Categories'!$G$2),0),0))</f>
        <v>0</v>
      </c>
      <c r="F94" s="18"/>
      <c r="G94" s="18"/>
      <c r="H94" s="21"/>
      <c r="N94" s="34"/>
      <c r="O94" s="63"/>
      <c r="P94" s="63"/>
      <c r="Q94" s="63"/>
    </row>
    <row r="95" spans="1:17" ht="15.75" customHeight="1" x14ac:dyDescent="0.2">
      <c r="A95" s="21"/>
      <c r="B95" s="22"/>
      <c r="C95" s="17">
        <f>IF(O95=0,IF(N95="Y",IF('Expense Categories'!$G$4="Y",G95-ROUND(E95,2)-ROUND(D95,2),Expenses!G95),G95),0)</f>
        <v>0</v>
      </c>
      <c r="D95" s="17">
        <f>IF(H95='Expense Categories'!A$2,IF(N95="Y",IF('Expense Categories'!$G$4="Y",IF(ISNUMBER(MATCH(H95,'Expense Categories'!$D$2:$D$15,0)),0,(($G95-$F95)/2)/'Expense Categories'!$I$1*'Expense Categories'!$G$1),0),0),IF(N95="Y",IF('Expense Categories'!$G$4="Y",IF(ISNUMBER(MATCH(H95,'Expense Categories'!$D$2:$D$15,0)),0,($G95-$F95)/'Expense Categories'!$I$1*'Expense Categories'!$G$1),0),0))</f>
        <v>0</v>
      </c>
      <c r="E95" s="17">
        <f>IF(H95='Expense Categories'!A$2,IF(N95="Y",IF('Expense Categories'!$G$4="Y",IF(ISNUMBER(MATCH(H95,'Expense Categories'!$D$2:$D$15,0)),0,(($G95-$F95)/2)/'Expense Categories'!$I$1*'Expense Categories'!$G$2),0),0),IF(N95="Y",IF('Expense Categories'!$G$4="Y",IF(ISNUMBER(MATCH(H95,'Expense Categories'!$D$2:$D$15,0)),0,($G95-$F95)/'Expense Categories'!$I$1*'Expense Categories'!$G$2),0),0))</f>
        <v>0</v>
      </c>
      <c r="F95" s="18"/>
      <c r="G95" s="18"/>
      <c r="H95" s="21"/>
      <c r="N95" s="34"/>
      <c r="O95" s="63"/>
      <c r="P95" s="63"/>
      <c r="Q95" s="63"/>
    </row>
    <row r="96" spans="1:17" ht="15.75" customHeight="1" x14ac:dyDescent="0.2">
      <c r="A96" s="21"/>
      <c r="B96" s="22"/>
      <c r="C96" s="17">
        <f>IF(O96=0,IF(N96="Y",IF('Expense Categories'!$G$4="Y",G96-ROUND(E96,2)-ROUND(D96,2),Expenses!G96),G96),0)</f>
        <v>0</v>
      </c>
      <c r="D96" s="17">
        <f>IF(H96='Expense Categories'!A$2,IF(N96="Y",IF('Expense Categories'!$G$4="Y",IF(ISNUMBER(MATCH(H96,'Expense Categories'!$D$2:$D$15,0)),0,(($G96-$F96)/2)/'Expense Categories'!$I$1*'Expense Categories'!$G$1),0),0),IF(N96="Y",IF('Expense Categories'!$G$4="Y",IF(ISNUMBER(MATCH(H96,'Expense Categories'!$D$2:$D$15,0)),0,($G96-$F96)/'Expense Categories'!$I$1*'Expense Categories'!$G$1),0),0))</f>
        <v>0</v>
      </c>
      <c r="E96" s="17">
        <f>IF(H96='Expense Categories'!A$2,IF(N96="Y",IF('Expense Categories'!$G$4="Y",IF(ISNUMBER(MATCH(H96,'Expense Categories'!$D$2:$D$15,0)),0,(($G96-$F96)/2)/'Expense Categories'!$I$1*'Expense Categories'!$G$2),0),0),IF(N96="Y",IF('Expense Categories'!$G$4="Y",IF(ISNUMBER(MATCH(H96,'Expense Categories'!$D$2:$D$15,0)),0,($G96-$F96)/'Expense Categories'!$I$1*'Expense Categories'!$G$2),0),0))</f>
        <v>0</v>
      </c>
      <c r="F96" s="18"/>
      <c r="G96" s="18"/>
      <c r="H96" s="21"/>
      <c r="N96" s="34"/>
      <c r="O96" s="63"/>
      <c r="P96" s="63"/>
      <c r="Q96" s="63"/>
    </row>
    <row r="97" spans="1:17" ht="15.75" customHeight="1" x14ac:dyDescent="0.2">
      <c r="A97" s="21"/>
      <c r="B97" s="22"/>
      <c r="C97" s="17">
        <f>IF(O97=0,IF(N97="Y",IF('Expense Categories'!$G$4="Y",G97-ROUND(E97,2)-ROUND(D97,2),Expenses!G97),G97),0)</f>
        <v>0</v>
      </c>
      <c r="D97" s="17">
        <f>IF(H97='Expense Categories'!A$2,IF(N97="Y",IF('Expense Categories'!$G$4="Y",IF(ISNUMBER(MATCH(H97,'Expense Categories'!$D$2:$D$15,0)),0,(($G97-$F97)/2)/'Expense Categories'!$I$1*'Expense Categories'!$G$1),0),0),IF(N97="Y",IF('Expense Categories'!$G$4="Y",IF(ISNUMBER(MATCH(H97,'Expense Categories'!$D$2:$D$15,0)),0,($G97-$F97)/'Expense Categories'!$I$1*'Expense Categories'!$G$1),0),0))</f>
        <v>0</v>
      </c>
      <c r="E97" s="17">
        <f>IF(H97='Expense Categories'!A$2,IF(N97="Y",IF('Expense Categories'!$G$4="Y",IF(ISNUMBER(MATCH(H97,'Expense Categories'!$D$2:$D$15,0)),0,(($G97-$F97)/2)/'Expense Categories'!$I$1*'Expense Categories'!$G$2),0),0),IF(N97="Y",IF('Expense Categories'!$G$4="Y",IF(ISNUMBER(MATCH(H97,'Expense Categories'!$D$2:$D$15,0)),0,($G97-$F97)/'Expense Categories'!$I$1*'Expense Categories'!$G$2),0),0))</f>
        <v>0</v>
      </c>
      <c r="F97" s="18"/>
      <c r="G97" s="18"/>
      <c r="H97" s="21"/>
      <c r="N97" s="34"/>
      <c r="O97" s="63"/>
      <c r="P97" s="63"/>
      <c r="Q97" s="63"/>
    </row>
    <row r="98" spans="1:17" ht="15.75" customHeight="1" x14ac:dyDescent="0.2">
      <c r="A98" s="34"/>
      <c r="B98" s="22"/>
      <c r="C98" s="17">
        <f>IF(O98=0,IF(N98="Y",IF('Expense Categories'!$G$4="Y",G98-ROUND(E98,2)-ROUND(D98,2),Expenses!G98),G98),0)</f>
        <v>0</v>
      </c>
      <c r="D98" s="17">
        <f>IF(H98='Expense Categories'!A$2,IF(N98="Y",IF('Expense Categories'!$G$4="Y",IF(ISNUMBER(MATCH(H98,'Expense Categories'!$D$2:$D$15,0)),0,(($G98-$F98)/2)/'Expense Categories'!$I$1*'Expense Categories'!$G$1),0),0),IF(N98="Y",IF('Expense Categories'!$G$4="Y",IF(ISNUMBER(MATCH(H98,'Expense Categories'!$D$2:$D$15,0)),0,($G98-$F98)/'Expense Categories'!$I$1*'Expense Categories'!$G$1),0),0))</f>
        <v>0</v>
      </c>
      <c r="E98" s="17">
        <f>IF(H98='Expense Categories'!A$2,IF(N98="Y",IF('Expense Categories'!$G$4="Y",IF(ISNUMBER(MATCH(H98,'Expense Categories'!$D$2:$D$15,0)),0,(($G98-$F98)/2)/'Expense Categories'!$I$1*'Expense Categories'!$G$2),0),0),IF(N98="Y",IF('Expense Categories'!$G$4="Y",IF(ISNUMBER(MATCH(H98,'Expense Categories'!$D$2:$D$15,0)),0,($G98-$F98)/'Expense Categories'!$I$1*'Expense Categories'!$G$2),0),0))</f>
        <v>0</v>
      </c>
      <c r="F98" s="18"/>
      <c r="G98" s="18"/>
      <c r="H98" s="21"/>
      <c r="N98" s="34"/>
      <c r="O98" s="63"/>
      <c r="P98" s="63"/>
      <c r="Q98" s="63"/>
    </row>
    <row r="99" spans="1:17" ht="15.75" customHeight="1" x14ac:dyDescent="0.2">
      <c r="A99" s="21"/>
      <c r="B99" s="22"/>
      <c r="C99" s="17">
        <f>IF(O99=0,IF(N99="Y",IF('Expense Categories'!$G$4="Y",G99-ROUND(E99,2)-ROUND(D99,2),Expenses!G99),G99),0)</f>
        <v>0</v>
      </c>
      <c r="D99" s="17">
        <f>IF(H99='Expense Categories'!A$2,IF(N99="Y",IF('Expense Categories'!$G$4="Y",IF(ISNUMBER(MATCH(H99,'Expense Categories'!$D$2:$D$15,0)),0,(($G99-$F99)/2)/'Expense Categories'!$I$1*'Expense Categories'!$G$1),0),0),IF(N99="Y",IF('Expense Categories'!$G$4="Y",IF(ISNUMBER(MATCH(H99,'Expense Categories'!$D$2:$D$15,0)),0,($G99-$F99)/'Expense Categories'!$I$1*'Expense Categories'!$G$1),0),0))</f>
        <v>0</v>
      </c>
      <c r="E99" s="17">
        <f>IF(H99='Expense Categories'!A$2,IF(N99="Y",IF('Expense Categories'!$G$4="Y",IF(ISNUMBER(MATCH(H99,'Expense Categories'!$D$2:$D$15,0)),0,(($G99-$F99)/2)/'Expense Categories'!$I$1*'Expense Categories'!$G$2),0),0),IF(N99="Y",IF('Expense Categories'!$G$4="Y",IF(ISNUMBER(MATCH(H99,'Expense Categories'!$D$2:$D$15,0)),0,($G99-$F99)/'Expense Categories'!$I$1*'Expense Categories'!$G$2),0),0))</f>
        <v>0</v>
      </c>
      <c r="F99" s="18"/>
      <c r="G99" s="18"/>
      <c r="H99" s="21"/>
      <c r="N99" s="34"/>
      <c r="O99" s="63"/>
      <c r="P99" s="63"/>
      <c r="Q99" s="63"/>
    </row>
    <row r="100" spans="1:17" ht="15.75" customHeight="1" x14ac:dyDescent="0.2">
      <c r="A100" s="21"/>
      <c r="B100" s="22"/>
      <c r="C100" s="17">
        <f>IF(O100=0,IF(N100="Y",IF('Expense Categories'!$G$4="Y",G100-ROUND(E100,2)-ROUND(D100,2),Expenses!G100),G100),0)</f>
        <v>0</v>
      </c>
      <c r="D100" s="17">
        <f>IF(H100='Expense Categories'!A$2,IF(N100="Y",IF('Expense Categories'!$G$4="Y",IF(ISNUMBER(MATCH(H100,'Expense Categories'!$D$2:$D$15,0)),0,(($G100-$F100)/2)/'Expense Categories'!$I$1*'Expense Categories'!$G$1),0),0),IF(N100="Y",IF('Expense Categories'!$G$4="Y",IF(ISNUMBER(MATCH(H100,'Expense Categories'!$D$2:$D$15,0)),0,($G100-$F100)/'Expense Categories'!$I$1*'Expense Categories'!$G$1),0),0))</f>
        <v>0</v>
      </c>
      <c r="E100" s="17">
        <f>IF(H100='Expense Categories'!A$2,IF(N100="Y",IF('Expense Categories'!$G$4="Y",IF(ISNUMBER(MATCH(H100,'Expense Categories'!$D$2:$D$15,0)),0,(($G100-$F100)/2)/'Expense Categories'!$I$1*'Expense Categories'!$G$2),0),0),IF(N100="Y",IF('Expense Categories'!$G$4="Y",IF(ISNUMBER(MATCH(H100,'Expense Categories'!$D$2:$D$15,0)),0,($G100-$F100)/'Expense Categories'!$I$1*'Expense Categories'!$G$2),0),0))</f>
        <v>0</v>
      </c>
      <c r="F100" s="18"/>
      <c r="G100" s="18"/>
      <c r="H100" s="21"/>
      <c r="N100" s="34"/>
      <c r="O100" s="63"/>
      <c r="P100" s="63"/>
      <c r="Q100" s="63"/>
    </row>
    <row r="101" spans="1:17" ht="15.75" customHeight="1" x14ac:dyDescent="0.2">
      <c r="A101" s="21"/>
      <c r="B101" s="22"/>
      <c r="C101" s="17">
        <f>IF(O101=0,IF(N101="Y",IF('Expense Categories'!$G$4="Y",G101-ROUND(E101,2)-ROUND(D101,2),Expenses!G101),G101),0)</f>
        <v>0</v>
      </c>
      <c r="D101" s="17">
        <f>IF(H101='Expense Categories'!A$2,IF(N101="Y",IF('Expense Categories'!$G$4="Y",IF(ISNUMBER(MATCH(H101,'Expense Categories'!$D$2:$D$15,0)),0,(($G101-$F101)/2)/'Expense Categories'!$I$1*'Expense Categories'!$G$1),0),0),IF(N101="Y",IF('Expense Categories'!$G$4="Y",IF(ISNUMBER(MATCH(H101,'Expense Categories'!$D$2:$D$15,0)),0,($G101-$F101)/'Expense Categories'!$I$1*'Expense Categories'!$G$1),0),0))</f>
        <v>0</v>
      </c>
      <c r="E101" s="17">
        <f>IF(H101='Expense Categories'!A$2,IF(N101="Y",IF('Expense Categories'!$G$4="Y",IF(ISNUMBER(MATCH(H101,'Expense Categories'!$D$2:$D$15,0)),0,(($G101-$F101)/2)/'Expense Categories'!$I$1*'Expense Categories'!$G$2),0),0),IF(N101="Y",IF('Expense Categories'!$G$4="Y",IF(ISNUMBER(MATCH(H101,'Expense Categories'!$D$2:$D$15,0)),0,($G101-$F101)/'Expense Categories'!$I$1*'Expense Categories'!$G$2),0),0))</f>
        <v>0</v>
      </c>
      <c r="F101" s="18"/>
      <c r="G101" s="18"/>
      <c r="H101" s="21"/>
      <c r="N101" s="34"/>
      <c r="O101" s="63"/>
      <c r="P101" s="63"/>
      <c r="Q101" s="63"/>
    </row>
    <row r="102" spans="1:17" ht="15.75" customHeight="1" x14ac:dyDescent="0.2">
      <c r="A102" s="21"/>
      <c r="B102" s="22"/>
      <c r="C102" s="17">
        <f>IF(O102=0,IF(N102="Y",IF('Expense Categories'!$G$4="Y",G102-ROUND(E102,2)-ROUND(D102,2),Expenses!G102),G102),0)</f>
        <v>0</v>
      </c>
      <c r="D102" s="17">
        <f>IF(H102='Expense Categories'!A$2,IF(N102="Y",IF('Expense Categories'!$G$4="Y",IF(ISNUMBER(MATCH(H102,'Expense Categories'!$D$2:$D$15,0)),0,(($G102-$F102)/2)/'Expense Categories'!$I$1*'Expense Categories'!$G$1),0),0),IF(N102="Y",IF('Expense Categories'!$G$4="Y",IF(ISNUMBER(MATCH(H102,'Expense Categories'!$D$2:$D$15,0)),0,($G102-$F102)/'Expense Categories'!$I$1*'Expense Categories'!$G$1),0),0))</f>
        <v>0</v>
      </c>
      <c r="E102" s="17">
        <f>IF(H102='Expense Categories'!A$2,IF(N102="Y",IF('Expense Categories'!$G$4="Y",IF(ISNUMBER(MATCH(H102,'Expense Categories'!$D$2:$D$15,0)),0,(($G102-$F102)/2)/'Expense Categories'!$I$1*'Expense Categories'!$G$2),0),0),IF(N102="Y",IF('Expense Categories'!$G$4="Y",IF(ISNUMBER(MATCH(H102,'Expense Categories'!$D$2:$D$15,0)),0,($G102-$F102)/'Expense Categories'!$I$1*'Expense Categories'!$G$2),0),0))</f>
        <v>0</v>
      </c>
      <c r="F102" s="18"/>
      <c r="G102" s="18"/>
      <c r="H102" s="21"/>
      <c r="N102" s="34"/>
      <c r="O102" s="63"/>
      <c r="P102" s="63"/>
      <c r="Q102" s="63"/>
    </row>
    <row r="103" spans="1:17" ht="15.75" customHeight="1" x14ac:dyDescent="0.2">
      <c r="A103" s="21"/>
      <c r="B103" s="22"/>
      <c r="C103" s="17">
        <f>IF(O103=0,IF(N103="Y",IF('Expense Categories'!$G$4="Y",G103-ROUND(E103,2)-ROUND(D103,2),Expenses!G103),G103),0)</f>
        <v>0</v>
      </c>
      <c r="D103" s="17">
        <f>IF(H103='Expense Categories'!A$2,IF(N103="Y",IF('Expense Categories'!$G$4="Y",IF(ISNUMBER(MATCH(H103,'Expense Categories'!$D$2:$D$15,0)),0,(($G103-$F103)/2)/'Expense Categories'!$I$1*'Expense Categories'!$G$1),0),0),IF(N103="Y",IF('Expense Categories'!$G$4="Y",IF(ISNUMBER(MATCH(H103,'Expense Categories'!$D$2:$D$15,0)),0,($G103-$F103)/'Expense Categories'!$I$1*'Expense Categories'!$G$1),0),0))</f>
        <v>0</v>
      </c>
      <c r="E103" s="17">
        <f>IF(H103='Expense Categories'!A$2,IF(N103="Y",IF('Expense Categories'!$G$4="Y",IF(ISNUMBER(MATCH(H103,'Expense Categories'!$D$2:$D$15,0)),0,(($G103-$F103)/2)/'Expense Categories'!$I$1*'Expense Categories'!$G$2),0),0),IF(N103="Y",IF('Expense Categories'!$G$4="Y",IF(ISNUMBER(MATCH(H103,'Expense Categories'!$D$2:$D$15,0)),0,($G103-$F103)/'Expense Categories'!$I$1*'Expense Categories'!$G$2),0),0))</f>
        <v>0</v>
      </c>
      <c r="F103" s="18"/>
      <c r="G103" s="18"/>
      <c r="H103" s="21"/>
      <c r="N103" s="34"/>
      <c r="O103" s="63"/>
      <c r="P103" s="63"/>
      <c r="Q103" s="63"/>
    </row>
    <row r="104" spans="1:17" ht="15.75" customHeight="1" x14ac:dyDescent="0.2">
      <c r="A104" s="21"/>
      <c r="B104" s="22"/>
      <c r="C104" s="17">
        <f>IF(O104=0,IF(N104="Y",IF('Expense Categories'!$G$4="Y",G104-ROUND(E104,2)-ROUND(D104,2),Expenses!G104),G104),0)</f>
        <v>0</v>
      </c>
      <c r="D104" s="17">
        <f>IF(H104='Expense Categories'!A$2,IF(N104="Y",IF('Expense Categories'!$G$4="Y",IF(ISNUMBER(MATCH(H104,'Expense Categories'!$D$2:$D$15,0)),0,(($G104-$F104)/2)/'Expense Categories'!$I$1*'Expense Categories'!$G$1),0),0),IF(N104="Y",IF('Expense Categories'!$G$4="Y",IF(ISNUMBER(MATCH(H104,'Expense Categories'!$D$2:$D$15,0)),0,($G104-$F104)/'Expense Categories'!$I$1*'Expense Categories'!$G$1),0),0))</f>
        <v>0</v>
      </c>
      <c r="E104" s="17">
        <f>IF(H104='Expense Categories'!A$2,IF(N104="Y",IF('Expense Categories'!$G$4="Y",IF(ISNUMBER(MATCH(H104,'Expense Categories'!$D$2:$D$15,0)),0,(($G104-$F104)/2)/'Expense Categories'!$I$1*'Expense Categories'!$G$2),0),0),IF(N104="Y",IF('Expense Categories'!$G$4="Y",IF(ISNUMBER(MATCH(H104,'Expense Categories'!$D$2:$D$15,0)),0,($G104-$F104)/'Expense Categories'!$I$1*'Expense Categories'!$G$2),0),0))</f>
        <v>0</v>
      </c>
      <c r="F104" s="18"/>
      <c r="G104" s="18"/>
      <c r="H104" s="21"/>
      <c r="N104" s="34"/>
      <c r="O104" s="63"/>
      <c r="P104" s="63"/>
      <c r="Q104" s="63"/>
    </row>
    <row r="105" spans="1:17" ht="15.75" customHeight="1" x14ac:dyDescent="0.2">
      <c r="A105" s="21"/>
      <c r="B105" s="22"/>
      <c r="C105" s="17">
        <f>IF(O105=0,IF(N105="Y",IF('Expense Categories'!$G$4="Y",G105-ROUND(E105,2)-ROUND(D105,2),Expenses!G105),G105),0)</f>
        <v>0</v>
      </c>
      <c r="D105" s="17">
        <f>IF(H105='Expense Categories'!A$2,IF(N105="Y",IF('Expense Categories'!$G$4="Y",IF(ISNUMBER(MATCH(H105,'Expense Categories'!$D$2:$D$15,0)),0,(($G105-$F105)/2)/'Expense Categories'!$I$1*'Expense Categories'!$G$1),0),0),IF(N105="Y",IF('Expense Categories'!$G$4="Y",IF(ISNUMBER(MATCH(H105,'Expense Categories'!$D$2:$D$15,0)),0,($G105-$F105)/'Expense Categories'!$I$1*'Expense Categories'!$G$1),0),0))</f>
        <v>0</v>
      </c>
      <c r="E105" s="17">
        <f>IF(H105='Expense Categories'!A$2,IF(N105="Y",IF('Expense Categories'!$G$4="Y",IF(ISNUMBER(MATCH(H105,'Expense Categories'!$D$2:$D$15,0)),0,(($G105-$F105)/2)/'Expense Categories'!$I$1*'Expense Categories'!$G$2),0),0),IF(N105="Y",IF('Expense Categories'!$G$4="Y",IF(ISNUMBER(MATCH(H105,'Expense Categories'!$D$2:$D$15,0)),0,($G105-$F105)/'Expense Categories'!$I$1*'Expense Categories'!$G$2),0),0))</f>
        <v>0</v>
      </c>
      <c r="F105" s="18"/>
      <c r="G105" s="18"/>
      <c r="H105" s="21"/>
      <c r="N105" s="34"/>
      <c r="O105" s="63"/>
      <c r="P105" s="63"/>
      <c r="Q105" s="63"/>
    </row>
    <row r="106" spans="1:17" ht="15.75" customHeight="1" x14ac:dyDescent="0.2">
      <c r="A106" s="21"/>
      <c r="B106" s="22"/>
      <c r="C106" s="17">
        <f>IF(O106=0,IF(N106="Y",IF('Expense Categories'!$G$4="Y",G106-ROUND(E106,2)-ROUND(D106,2),Expenses!G106),G106),0)</f>
        <v>0</v>
      </c>
      <c r="D106" s="17">
        <f>IF(H106='Expense Categories'!A$2,IF(N106="Y",IF('Expense Categories'!$G$4="Y",IF(ISNUMBER(MATCH(H106,'Expense Categories'!$D$2:$D$15,0)),0,(($G106-$F106)/2)/'Expense Categories'!$I$1*'Expense Categories'!$G$1),0),0),IF(N106="Y",IF('Expense Categories'!$G$4="Y",IF(ISNUMBER(MATCH(H106,'Expense Categories'!$D$2:$D$15,0)),0,($G106-$F106)/'Expense Categories'!$I$1*'Expense Categories'!$G$1),0),0))</f>
        <v>0</v>
      </c>
      <c r="E106" s="17">
        <f>IF(H106='Expense Categories'!A$2,IF(N106="Y",IF('Expense Categories'!$G$4="Y",IF(ISNUMBER(MATCH(H106,'Expense Categories'!$D$2:$D$15,0)),0,(($G106-$F106)/2)/'Expense Categories'!$I$1*'Expense Categories'!$G$2),0),0),IF(N106="Y",IF('Expense Categories'!$G$4="Y",IF(ISNUMBER(MATCH(H106,'Expense Categories'!$D$2:$D$15,0)),0,($G106-$F106)/'Expense Categories'!$I$1*'Expense Categories'!$G$2),0),0))</f>
        <v>0</v>
      </c>
      <c r="F106" s="18"/>
      <c r="G106" s="18"/>
      <c r="H106" s="21"/>
      <c r="N106" s="34"/>
      <c r="O106" s="63"/>
      <c r="P106" s="63"/>
      <c r="Q106" s="63"/>
    </row>
    <row r="107" spans="1:17" ht="15.75" customHeight="1" x14ac:dyDescent="0.2">
      <c r="A107" s="21"/>
      <c r="B107" s="22"/>
      <c r="C107" s="17">
        <f>IF(O107=0,IF(N107="Y",IF('Expense Categories'!$G$4="Y",G107-ROUND(E107,2)-ROUND(D107,2),Expenses!G107),G107),0)</f>
        <v>0</v>
      </c>
      <c r="D107" s="17">
        <f>IF(H107='Expense Categories'!A$2,IF(N107="Y",IF('Expense Categories'!$G$4="Y",IF(ISNUMBER(MATCH(H107,'Expense Categories'!$D$2:$D$15,0)),0,(($G107-$F107)/2)/'Expense Categories'!$I$1*'Expense Categories'!$G$1),0),0),IF(N107="Y",IF('Expense Categories'!$G$4="Y",IF(ISNUMBER(MATCH(H107,'Expense Categories'!$D$2:$D$15,0)),0,($G107-$F107)/'Expense Categories'!$I$1*'Expense Categories'!$G$1),0),0))</f>
        <v>0</v>
      </c>
      <c r="E107" s="17">
        <f>IF(H107='Expense Categories'!A$2,IF(N107="Y",IF('Expense Categories'!$G$4="Y",IF(ISNUMBER(MATCH(H107,'Expense Categories'!$D$2:$D$15,0)),0,(($G107-$F107)/2)/'Expense Categories'!$I$1*'Expense Categories'!$G$2),0),0),IF(N107="Y",IF('Expense Categories'!$G$4="Y",IF(ISNUMBER(MATCH(H107,'Expense Categories'!$D$2:$D$15,0)),0,($G107-$F107)/'Expense Categories'!$I$1*'Expense Categories'!$G$2),0),0))</f>
        <v>0</v>
      </c>
      <c r="F107" s="18"/>
      <c r="G107" s="18"/>
      <c r="H107" s="21"/>
      <c r="N107" s="34"/>
      <c r="O107" s="63"/>
      <c r="P107" s="63"/>
      <c r="Q107" s="63"/>
    </row>
    <row r="108" spans="1:17" ht="15.75" customHeight="1" x14ac:dyDescent="0.2">
      <c r="A108" s="21"/>
      <c r="B108" s="22"/>
      <c r="C108" s="17">
        <f>IF(O108=0,IF(N108="Y",IF('Expense Categories'!$G$4="Y",G108-ROUND(E108,2)-ROUND(D108,2),Expenses!G108),G108),0)</f>
        <v>0</v>
      </c>
      <c r="D108" s="17">
        <f>IF(H108='Expense Categories'!A$2,IF(N108="Y",IF('Expense Categories'!$G$4="Y",IF(ISNUMBER(MATCH(H108,'Expense Categories'!$D$2:$D$15,0)),0,(($G108-$F108)/2)/'Expense Categories'!$I$1*'Expense Categories'!$G$1),0),0),IF(N108="Y",IF('Expense Categories'!$G$4="Y",IF(ISNUMBER(MATCH(H108,'Expense Categories'!$D$2:$D$15,0)),0,($G108-$F108)/'Expense Categories'!$I$1*'Expense Categories'!$G$1),0),0))</f>
        <v>0</v>
      </c>
      <c r="E108" s="17">
        <f>IF(H108='Expense Categories'!A$2,IF(N108="Y",IF('Expense Categories'!$G$4="Y",IF(ISNUMBER(MATCH(H108,'Expense Categories'!$D$2:$D$15,0)),0,(($G108-$F108)/2)/'Expense Categories'!$I$1*'Expense Categories'!$G$2),0),0),IF(N108="Y",IF('Expense Categories'!$G$4="Y",IF(ISNUMBER(MATCH(H108,'Expense Categories'!$D$2:$D$15,0)),0,($G108-$F108)/'Expense Categories'!$I$1*'Expense Categories'!$G$2),0),0))</f>
        <v>0</v>
      </c>
      <c r="F108" s="18"/>
      <c r="G108" s="18"/>
      <c r="H108" s="21"/>
      <c r="N108" s="34"/>
      <c r="O108" s="63"/>
      <c r="P108" s="63"/>
      <c r="Q108" s="63"/>
    </row>
    <row r="109" spans="1:17" ht="15.75" customHeight="1" x14ac:dyDescent="0.2">
      <c r="A109" s="21"/>
      <c r="B109" s="22"/>
      <c r="C109" s="17">
        <f>IF(O109=0,IF(N109="Y",IF('Expense Categories'!$G$4="Y",G109-ROUND(E109,2)-ROUND(D109,2),Expenses!G109),G109),0)</f>
        <v>0</v>
      </c>
      <c r="D109" s="17">
        <f>IF(H109='Expense Categories'!A$2,IF(N109="Y",IF('Expense Categories'!$G$4="Y",IF(ISNUMBER(MATCH(H109,'Expense Categories'!$D$2:$D$15,0)),0,(($G109-$F109)/2)/'Expense Categories'!$I$1*'Expense Categories'!$G$1),0),0),IF(N109="Y",IF('Expense Categories'!$G$4="Y",IF(ISNUMBER(MATCH(H109,'Expense Categories'!$D$2:$D$15,0)),0,($G109-$F109)/'Expense Categories'!$I$1*'Expense Categories'!$G$1),0),0))</f>
        <v>0</v>
      </c>
      <c r="E109" s="17">
        <f>IF(H109='Expense Categories'!A$2,IF(N109="Y",IF('Expense Categories'!$G$4="Y",IF(ISNUMBER(MATCH(H109,'Expense Categories'!$D$2:$D$15,0)),0,(($G109-$F109)/2)/'Expense Categories'!$I$1*'Expense Categories'!$G$2),0),0),IF(N109="Y",IF('Expense Categories'!$G$4="Y",IF(ISNUMBER(MATCH(H109,'Expense Categories'!$D$2:$D$15,0)),0,($G109-$F109)/'Expense Categories'!$I$1*'Expense Categories'!$G$2),0),0))</f>
        <v>0</v>
      </c>
      <c r="F109" s="18"/>
      <c r="G109" s="18"/>
      <c r="H109" s="21"/>
      <c r="N109" s="34"/>
      <c r="O109" s="63"/>
      <c r="P109" s="63"/>
      <c r="Q109" s="63"/>
    </row>
    <row r="110" spans="1:17" ht="15.75" customHeight="1" x14ac:dyDescent="0.2">
      <c r="A110" s="21"/>
      <c r="B110" s="35"/>
      <c r="C110" s="17">
        <f>IF(O110=0,IF(N110="Y",IF('Expense Categories'!$G$4="Y",G110-ROUND(E110,2)-ROUND(D110,2),Expenses!G110),G110),0)</f>
        <v>0</v>
      </c>
      <c r="D110" s="17">
        <f>IF(H110='Expense Categories'!A$2,IF(N110="Y",IF('Expense Categories'!$G$4="Y",IF(ISNUMBER(MATCH(H110,'Expense Categories'!$D$2:$D$15,0)),0,(($G110-$F110)/2)/'Expense Categories'!$I$1*'Expense Categories'!$G$1),0),0),IF(N110="Y",IF('Expense Categories'!$G$4="Y",IF(ISNUMBER(MATCH(H110,'Expense Categories'!$D$2:$D$15,0)),0,($G110-$F110)/'Expense Categories'!$I$1*'Expense Categories'!$G$1),0),0))</f>
        <v>0</v>
      </c>
      <c r="E110" s="17">
        <f>IF(H110='Expense Categories'!A$2,IF(N110="Y",IF('Expense Categories'!$G$4="Y",IF(ISNUMBER(MATCH(H110,'Expense Categories'!$D$2:$D$15,0)),0,(($G110-$F110)/2)/'Expense Categories'!$I$1*'Expense Categories'!$G$2),0),0),IF(N110="Y",IF('Expense Categories'!$G$4="Y",IF(ISNUMBER(MATCH(H110,'Expense Categories'!$D$2:$D$15,0)),0,($G110-$F110)/'Expense Categories'!$I$1*'Expense Categories'!$G$2),0),0))</f>
        <v>0</v>
      </c>
      <c r="F110" s="18"/>
      <c r="G110" s="18"/>
      <c r="H110" s="21"/>
      <c r="N110" s="34"/>
      <c r="O110" s="63"/>
      <c r="P110" s="63"/>
      <c r="Q110" s="63"/>
    </row>
    <row r="111" spans="1:17" ht="15.75" customHeight="1" x14ac:dyDescent="0.2">
      <c r="A111" s="21"/>
      <c r="B111" s="22"/>
      <c r="C111" s="17">
        <f>IF(O111=0,IF(N111="Y",IF('Expense Categories'!$G$4="Y",G111-ROUND(E111,2)-ROUND(D111,2),Expenses!G111),G111),0)</f>
        <v>0</v>
      </c>
      <c r="D111" s="17">
        <f>IF(H111='Expense Categories'!A$2,IF(N111="Y",IF('Expense Categories'!$G$4="Y",IF(ISNUMBER(MATCH(H111,'Expense Categories'!$D$2:$D$15,0)),0,(($G111-$F111)/2)/'Expense Categories'!$I$1*'Expense Categories'!$G$1),0),0),IF(N111="Y",IF('Expense Categories'!$G$4="Y",IF(ISNUMBER(MATCH(H111,'Expense Categories'!$D$2:$D$15,0)),0,($G111-$F111)/'Expense Categories'!$I$1*'Expense Categories'!$G$1),0),0))</f>
        <v>0</v>
      </c>
      <c r="E111" s="17">
        <f>IF(H111='Expense Categories'!A$2,IF(N111="Y",IF('Expense Categories'!$G$4="Y",IF(ISNUMBER(MATCH(H111,'Expense Categories'!$D$2:$D$15,0)),0,(($G111-$F111)/2)/'Expense Categories'!$I$1*'Expense Categories'!$G$2),0),0),IF(N111="Y",IF('Expense Categories'!$G$4="Y",IF(ISNUMBER(MATCH(H111,'Expense Categories'!$D$2:$D$15,0)),0,($G111-$F111)/'Expense Categories'!$I$1*'Expense Categories'!$G$2),0),0))</f>
        <v>0</v>
      </c>
      <c r="F111" s="18"/>
      <c r="G111" s="18"/>
      <c r="H111" s="21"/>
      <c r="N111" s="34"/>
      <c r="O111" s="63"/>
      <c r="P111" s="63"/>
      <c r="Q111" s="63"/>
    </row>
    <row r="112" spans="1:17" ht="15.75" customHeight="1" x14ac:dyDescent="0.2">
      <c r="A112" s="21"/>
      <c r="B112" s="22"/>
      <c r="C112" s="17">
        <f>IF(O112=0,IF(N112="Y",IF('Expense Categories'!$G$4="Y",G112-ROUND(E112,2)-ROUND(D112,2),Expenses!G112),G112),0)</f>
        <v>0</v>
      </c>
      <c r="D112" s="17">
        <f>IF(H112='Expense Categories'!A$2,IF(N112="Y",IF('Expense Categories'!$G$4="Y",IF(ISNUMBER(MATCH(H112,'Expense Categories'!$D$2:$D$15,0)),0,(($G112-$F112)/2)/'Expense Categories'!$I$1*'Expense Categories'!$G$1),0),0),IF(N112="Y",IF('Expense Categories'!$G$4="Y",IF(ISNUMBER(MATCH(H112,'Expense Categories'!$D$2:$D$15,0)),0,($G112-$F112)/'Expense Categories'!$I$1*'Expense Categories'!$G$1),0),0))</f>
        <v>0</v>
      </c>
      <c r="E112" s="17">
        <f>IF(H112='Expense Categories'!A$2,IF(N112="Y",IF('Expense Categories'!$G$4="Y",IF(ISNUMBER(MATCH(H112,'Expense Categories'!$D$2:$D$15,0)),0,(($G112-$F112)/2)/'Expense Categories'!$I$1*'Expense Categories'!$G$2),0),0),IF(N112="Y",IF('Expense Categories'!$G$4="Y",IF(ISNUMBER(MATCH(H112,'Expense Categories'!$D$2:$D$15,0)),0,($G112-$F112)/'Expense Categories'!$I$1*'Expense Categories'!$G$2),0),0))</f>
        <v>0</v>
      </c>
      <c r="F112" s="18"/>
      <c r="G112" s="18"/>
      <c r="H112" s="21"/>
      <c r="N112" s="34"/>
      <c r="O112" s="63"/>
      <c r="P112" s="63"/>
      <c r="Q112" s="63"/>
    </row>
    <row r="113" spans="1:17" ht="15.75" customHeight="1" x14ac:dyDescent="0.2">
      <c r="A113" s="21"/>
      <c r="B113" s="22"/>
      <c r="C113" s="17">
        <f>IF(O113=0,IF(N113="Y",IF('Expense Categories'!$G$4="Y",G113-ROUND(E113,2)-ROUND(D113,2),Expenses!G113),G113),0)</f>
        <v>0</v>
      </c>
      <c r="D113" s="17">
        <f>IF(H113='Expense Categories'!A$2,IF(N113="Y",IF('Expense Categories'!$G$4="Y",IF(ISNUMBER(MATCH(H113,'Expense Categories'!$D$2:$D$15,0)),0,(($G113-$F113)/2)/'Expense Categories'!$I$1*'Expense Categories'!$G$1),0),0),IF(N113="Y",IF('Expense Categories'!$G$4="Y",IF(ISNUMBER(MATCH(H113,'Expense Categories'!$D$2:$D$15,0)),0,($G113-$F113)/'Expense Categories'!$I$1*'Expense Categories'!$G$1),0),0))</f>
        <v>0</v>
      </c>
      <c r="E113" s="17">
        <f>IF(H113='Expense Categories'!A$2,IF(N113="Y",IF('Expense Categories'!$G$4="Y",IF(ISNUMBER(MATCH(H113,'Expense Categories'!$D$2:$D$15,0)),0,(($G113-$F113)/2)/'Expense Categories'!$I$1*'Expense Categories'!$G$2),0),0),IF(N113="Y",IF('Expense Categories'!$G$4="Y",IF(ISNUMBER(MATCH(H113,'Expense Categories'!$D$2:$D$15,0)),0,($G113-$F113)/'Expense Categories'!$I$1*'Expense Categories'!$G$2),0),0))</f>
        <v>0</v>
      </c>
      <c r="F113" s="18"/>
      <c r="G113" s="18"/>
      <c r="H113" s="21"/>
      <c r="N113" s="34"/>
      <c r="O113" s="63"/>
      <c r="P113" s="63"/>
      <c r="Q113" s="63"/>
    </row>
    <row r="114" spans="1:17" ht="15.75" customHeight="1" x14ac:dyDescent="0.2">
      <c r="A114" s="21"/>
      <c r="B114" s="22"/>
      <c r="C114" s="17">
        <f>IF(O114=0,IF(N114="Y",IF('Expense Categories'!$G$4="Y",G114-ROUND(E114,2)-ROUND(D114,2),Expenses!G114),G114),0)</f>
        <v>0</v>
      </c>
      <c r="D114" s="17">
        <f>IF(H114='Expense Categories'!A$2,IF(N114="Y",IF('Expense Categories'!$G$4="Y",IF(ISNUMBER(MATCH(H114,'Expense Categories'!$D$2:$D$15,0)),0,(($G114-$F114)/2)/'Expense Categories'!$I$1*'Expense Categories'!$G$1),0),0),IF(N114="Y",IF('Expense Categories'!$G$4="Y",IF(ISNUMBER(MATCH(H114,'Expense Categories'!$D$2:$D$15,0)),0,($G114-$F114)/'Expense Categories'!$I$1*'Expense Categories'!$G$1),0),0))</f>
        <v>0</v>
      </c>
      <c r="E114" s="17">
        <f>IF(H114='Expense Categories'!A$2,IF(N114="Y",IF('Expense Categories'!$G$4="Y",IF(ISNUMBER(MATCH(H114,'Expense Categories'!$D$2:$D$15,0)),0,(($G114-$F114)/2)/'Expense Categories'!$I$1*'Expense Categories'!$G$2),0),0),IF(N114="Y",IF('Expense Categories'!$G$4="Y",IF(ISNUMBER(MATCH(H114,'Expense Categories'!$D$2:$D$15,0)),0,($G114-$F114)/'Expense Categories'!$I$1*'Expense Categories'!$G$2),0),0))</f>
        <v>0</v>
      </c>
      <c r="F114" s="18"/>
      <c r="G114" s="18"/>
      <c r="H114" s="21"/>
      <c r="N114" s="34"/>
      <c r="O114" s="63"/>
      <c r="P114" s="63"/>
      <c r="Q114" s="63"/>
    </row>
    <row r="115" spans="1:17" ht="15.75" customHeight="1" x14ac:dyDescent="0.2">
      <c r="A115" s="33"/>
      <c r="B115" s="22"/>
      <c r="C115" s="17">
        <f>IF(O115=0,IF(N115="Y",IF('Expense Categories'!$G$4="Y",G115-ROUND(E115,2)-ROUND(D115,2),Expenses!G115),G115),0)</f>
        <v>0</v>
      </c>
      <c r="D115" s="17">
        <f>IF(H115='Expense Categories'!A$2,IF(N115="Y",IF('Expense Categories'!$G$4="Y",IF(ISNUMBER(MATCH(H115,'Expense Categories'!$D$2:$D$15,0)),0,(($G115-$F115)/2)/'Expense Categories'!$I$1*'Expense Categories'!$G$1),0),0),IF(N115="Y",IF('Expense Categories'!$G$4="Y",IF(ISNUMBER(MATCH(H115,'Expense Categories'!$D$2:$D$15,0)),0,($G115-$F115)/'Expense Categories'!$I$1*'Expense Categories'!$G$1),0),0))</f>
        <v>0</v>
      </c>
      <c r="E115" s="17">
        <f>IF(H115='Expense Categories'!A$2,IF(N115="Y",IF('Expense Categories'!$G$4="Y",IF(ISNUMBER(MATCH(H115,'Expense Categories'!$D$2:$D$15,0)),0,(($G115-$F115)/2)/'Expense Categories'!$I$1*'Expense Categories'!$G$2),0),0),IF(N115="Y",IF('Expense Categories'!$G$4="Y",IF(ISNUMBER(MATCH(H115,'Expense Categories'!$D$2:$D$15,0)),0,($G115-$F115)/'Expense Categories'!$I$1*'Expense Categories'!$G$2),0),0))</f>
        <v>0</v>
      </c>
      <c r="F115" s="18"/>
      <c r="G115" s="18"/>
      <c r="H115" s="21"/>
      <c r="N115" s="34"/>
      <c r="O115" s="63"/>
      <c r="P115" s="63"/>
      <c r="Q115" s="63"/>
    </row>
    <row r="116" spans="1:17" ht="15.75" customHeight="1" x14ac:dyDescent="0.2">
      <c r="A116" s="21"/>
      <c r="B116" s="22"/>
      <c r="C116" s="17">
        <f>IF(O116=0,IF(N116="Y",IF('Expense Categories'!$G$4="Y",G116-ROUND(E116,2)-ROUND(D116,2),Expenses!G116),G116),0)</f>
        <v>0</v>
      </c>
      <c r="D116" s="17">
        <f>IF(H116='Expense Categories'!A$2,IF(N116="Y",IF('Expense Categories'!$G$4="Y",IF(ISNUMBER(MATCH(H116,'Expense Categories'!$D$2:$D$15,0)),0,(($G116-$F116)/2)/'Expense Categories'!$I$1*'Expense Categories'!$G$1),0),0),IF(N116="Y",IF('Expense Categories'!$G$4="Y",IF(ISNUMBER(MATCH(H116,'Expense Categories'!$D$2:$D$15,0)),0,($G116-$F116)/'Expense Categories'!$I$1*'Expense Categories'!$G$1),0),0))</f>
        <v>0</v>
      </c>
      <c r="E116" s="17">
        <f>IF(H116='Expense Categories'!A$2,IF(N116="Y",IF('Expense Categories'!$G$4="Y",IF(ISNUMBER(MATCH(H116,'Expense Categories'!$D$2:$D$15,0)),0,(($G116-$F116)/2)/'Expense Categories'!$I$1*'Expense Categories'!$G$2),0),0),IF(N116="Y",IF('Expense Categories'!$G$4="Y",IF(ISNUMBER(MATCH(H116,'Expense Categories'!$D$2:$D$15,0)),0,($G116-$F116)/'Expense Categories'!$I$1*'Expense Categories'!$G$2),0),0))</f>
        <v>0</v>
      </c>
      <c r="F116" s="18"/>
      <c r="G116" s="18"/>
      <c r="H116" s="21"/>
      <c r="N116" s="34"/>
      <c r="O116" s="63"/>
      <c r="P116" s="63"/>
      <c r="Q116" s="63"/>
    </row>
    <row r="117" spans="1:17" ht="15.75" customHeight="1" x14ac:dyDescent="0.2">
      <c r="A117" s="21"/>
      <c r="B117" s="22"/>
      <c r="C117" s="17">
        <f>IF(O117=0,IF(N117="Y",IF('Expense Categories'!$G$4="Y",G117-ROUND(E117,2)-ROUND(D117,2),Expenses!G117),G117),0)</f>
        <v>0</v>
      </c>
      <c r="D117" s="17">
        <f>IF(H117='Expense Categories'!A$2,IF(N117="Y",IF('Expense Categories'!$G$4="Y",IF(ISNUMBER(MATCH(H117,'Expense Categories'!$D$2:$D$15,0)),0,(($G117-$F117)/2)/'Expense Categories'!$I$1*'Expense Categories'!$G$1),0),0),IF(N117="Y",IF('Expense Categories'!$G$4="Y",IF(ISNUMBER(MATCH(H117,'Expense Categories'!$D$2:$D$15,0)),0,($G117-$F117)/'Expense Categories'!$I$1*'Expense Categories'!$G$1),0),0))</f>
        <v>0</v>
      </c>
      <c r="E117" s="17">
        <f>IF(H117='Expense Categories'!A$2,IF(N117="Y",IF('Expense Categories'!$G$4="Y",IF(ISNUMBER(MATCH(H117,'Expense Categories'!$D$2:$D$15,0)),0,(($G117-$F117)/2)/'Expense Categories'!$I$1*'Expense Categories'!$G$2),0),0),IF(N117="Y",IF('Expense Categories'!$G$4="Y",IF(ISNUMBER(MATCH(H117,'Expense Categories'!$D$2:$D$15,0)),0,($G117-$F117)/'Expense Categories'!$I$1*'Expense Categories'!$G$2),0),0))</f>
        <v>0</v>
      </c>
      <c r="F117" s="18"/>
      <c r="G117" s="18"/>
      <c r="H117" s="21"/>
      <c r="N117" s="34"/>
      <c r="O117" s="63"/>
      <c r="P117" s="63"/>
      <c r="Q117" s="63"/>
    </row>
    <row r="118" spans="1:17" ht="15.75" customHeight="1" x14ac:dyDescent="0.2">
      <c r="A118" s="21"/>
      <c r="B118" s="22"/>
      <c r="C118" s="17">
        <f>IF(O118=0,IF(N118="Y",IF('Expense Categories'!$G$4="Y",G118-ROUND(E118,2)-ROUND(D118,2),Expenses!G118),G118),0)</f>
        <v>0</v>
      </c>
      <c r="D118" s="17">
        <f>IF(H118='Expense Categories'!A$2,IF(N118="Y",IF('Expense Categories'!$G$4="Y",IF(ISNUMBER(MATCH(H118,'Expense Categories'!$D$2:$D$15,0)),0,(($G118-$F118)/2)/'Expense Categories'!$I$1*'Expense Categories'!$G$1),0),0),IF(N118="Y",IF('Expense Categories'!$G$4="Y",IF(ISNUMBER(MATCH(H118,'Expense Categories'!$D$2:$D$15,0)),0,($G118-$F118)/'Expense Categories'!$I$1*'Expense Categories'!$G$1),0),0))</f>
        <v>0</v>
      </c>
      <c r="E118" s="17">
        <f>IF(H118='Expense Categories'!A$2,IF(N118="Y",IF('Expense Categories'!$G$4="Y",IF(ISNUMBER(MATCH(H118,'Expense Categories'!$D$2:$D$15,0)),0,(($G118-$F118)/2)/'Expense Categories'!$I$1*'Expense Categories'!$G$2),0),0),IF(N118="Y",IF('Expense Categories'!$G$4="Y",IF(ISNUMBER(MATCH(H118,'Expense Categories'!$D$2:$D$15,0)),0,($G118-$F118)/'Expense Categories'!$I$1*'Expense Categories'!$G$2),0),0))</f>
        <v>0</v>
      </c>
      <c r="F118" s="18"/>
      <c r="G118" s="18"/>
      <c r="H118" s="21"/>
      <c r="N118" s="34"/>
      <c r="O118" s="63"/>
      <c r="P118" s="63"/>
      <c r="Q118" s="63"/>
    </row>
    <row r="119" spans="1:17" ht="15.75" customHeight="1" x14ac:dyDescent="0.2">
      <c r="A119" s="21"/>
      <c r="B119" s="22"/>
      <c r="C119" s="17">
        <f>IF(O119=0,IF(N119="Y",IF('Expense Categories'!$G$4="Y",G119-ROUND(E119,2)-ROUND(D119,2),Expenses!G119),G119),0)</f>
        <v>0</v>
      </c>
      <c r="D119" s="17">
        <f>IF(H119='Expense Categories'!A$2,IF(N119="Y",IF('Expense Categories'!$G$4="Y",IF(ISNUMBER(MATCH(H119,'Expense Categories'!$D$2:$D$15,0)),0,(($G119-$F119)/2)/'Expense Categories'!$I$1*'Expense Categories'!$G$1),0),0),IF(N119="Y",IF('Expense Categories'!$G$4="Y",IF(ISNUMBER(MATCH(H119,'Expense Categories'!$D$2:$D$15,0)),0,($G119-$F119)/'Expense Categories'!$I$1*'Expense Categories'!$G$1),0),0))</f>
        <v>0</v>
      </c>
      <c r="E119" s="17">
        <f>IF(H119='Expense Categories'!A$2,IF(N119="Y",IF('Expense Categories'!$G$4="Y",IF(ISNUMBER(MATCH(H119,'Expense Categories'!$D$2:$D$15,0)),0,(($G119-$F119)/2)/'Expense Categories'!$I$1*'Expense Categories'!$G$2),0),0),IF(N119="Y",IF('Expense Categories'!$G$4="Y",IF(ISNUMBER(MATCH(H119,'Expense Categories'!$D$2:$D$15,0)),0,($G119-$F119)/'Expense Categories'!$I$1*'Expense Categories'!$G$2),0),0))</f>
        <v>0</v>
      </c>
      <c r="F119" s="18"/>
      <c r="G119" s="18"/>
      <c r="H119" s="21"/>
      <c r="N119" s="34"/>
      <c r="O119" s="63"/>
      <c r="P119" s="63"/>
      <c r="Q119" s="63"/>
    </row>
    <row r="120" spans="1:17" ht="15.75" customHeight="1" x14ac:dyDescent="0.2">
      <c r="A120" s="34"/>
      <c r="B120" s="22"/>
      <c r="C120" s="17">
        <f>IF(O120=0,IF(N120="Y",IF('Expense Categories'!$G$4="Y",G120-ROUND(E120,2)-ROUND(D120,2),Expenses!G120),G120),0)</f>
        <v>0</v>
      </c>
      <c r="D120" s="17">
        <f>IF(H120='Expense Categories'!A$2,IF(N120="Y",IF('Expense Categories'!$G$4="Y",IF(ISNUMBER(MATCH(H120,'Expense Categories'!$D$2:$D$15,0)),0,(($G120-$F120)/2)/'Expense Categories'!$I$1*'Expense Categories'!$G$1),0),0),IF(N120="Y",IF('Expense Categories'!$G$4="Y",IF(ISNUMBER(MATCH(H120,'Expense Categories'!$D$2:$D$15,0)),0,($G120-$F120)/'Expense Categories'!$I$1*'Expense Categories'!$G$1),0),0))</f>
        <v>0</v>
      </c>
      <c r="E120" s="17">
        <f>IF(H120='Expense Categories'!A$2,IF(N120="Y",IF('Expense Categories'!$G$4="Y",IF(ISNUMBER(MATCH(H120,'Expense Categories'!$D$2:$D$15,0)),0,(($G120-$F120)/2)/'Expense Categories'!$I$1*'Expense Categories'!$G$2),0),0),IF(N120="Y",IF('Expense Categories'!$G$4="Y",IF(ISNUMBER(MATCH(H120,'Expense Categories'!$D$2:$D$15,0)),0,($G120-$F120)/'Expense Categories'!$I$1*'Expense Categories'!$G$2),0),0))</f>
        <v>0</v>
      </c>
      <c r="F120" s="18"/>
      <c r="G120" s="18"/>
      <c r="H120" s="21"/>
      <c r="N120" s="34"/>
      <c r="O120" s="63"/>
      <c r="P120" s="63"/>
      <c r="Q120" s="63"/>
    </row>
    <row r="121" spans="1:17" ht="15.75" customHeight="1" x14ac:dyDescent="0.2">
      <c r="A121" s="21"/>
      <c r="B121" s="22"/>
      <c r="C121" s="17">
        <f>IF(O121=0,IF(N121="Y",IF('Expense Categories'!$G$4="Y",G121-ROUND(E121,2)-ROUND(D121,2),Expenses!G121),G121),0)</f>
        <v>0</v>
      </c>
      <c r="D121" s="17">
        <f>IF(H121='Expense Categories'!A$2,IF(N121="Y",IF('Expense Categories'!$G$4="Y",IF(ISNUMBER(MATCH(H121,'Expense Categories'!$D$2:$D$15,0)),0,(($G121-$F121)/2)/'Expense Categories'!$I$1*'Expense Categories'!$G$1),0),0),IF(N121="Y",IF('Expense Categories'!$G$4="Y",IF(ISNUMBER(MATCH(H121,'Expense Categories'!$D$2:$D$15,0)),0,($G121-$F121)/'Expense Categories'!$I$1*'Expense Categories'!$G$1),0),0))</f>
        <v>0</v>
      </c>
      <c r="E121" s="17">
        <f>IF(H121='Expense Categories'!A$2,IF(N121="Y",IF('Expense Categories'!$G$4="Y",IF(ISNUMBER(MATCH(H121,'Expense Categories'!$D$2:$D$15,0)),0,(($G121-$F121)/2)/'Expense Categories'!$I$1*'Expense Categories'!$G$2),0),0),IF(N121="Y",IF('Expense Categories'!$G$4="Y",IF(ISNUMBER(MATCH(H121,'Expense Categories'!$D$2:$D$15,0)),0,($G121-$F121)/'Expense Categories'!$I$1*'Expense Categories'!$G$2),0),0))</f>
        <v>0</v>
      </c>
      <c r="F121" s="18"/>
      <c r="G121" s="18"/>
      <c r="H121" s="21"/>
      <c r="N121" s="34"/>
      <c r="O121" s="63"/>
      <c r="P121" s="63"/>
      <c r="Q121" s="63"/>
    </row>
    <row r="122" spans="1:17" ht="15.75" customHeight="1" x14ac:dyDescent="0.2">
      <c r="A122" s="21"/>
      <c r="B122" s="22"/>
      <c r="C122" s="17">
        <f>IF(O122=0,IF(N122="Y",IF('Expense Categories'!$G$4="Y",G122-ROUND(E122,2)-ROUND(D122,2),Expenses!G122),G122),0)</f>
        <v>0</v>
      </c>
      <c r="D122" s="17">
        <f>IF(H122='Expense Categories'!A$2,IF(N122="Y",IF('Expense Categories'!$G$4="Y",IF(ISNUMBER(MATCH(H122,'Expense Categories'!$D$2:$D$15,0)),0,(($G122-$F122)/2)/'Expense Categories'!$I$1*'Expense Categories'!$G$1),0),0),IF(N122="Y",IF('Expense Categories'!$G$4="Y",IF(ISNUMBER(MATCH(H122,'Expense Categories'!$D$2:$D$15,0)),0,($G122-$F122)/'Expense Categories'!$I$1*'Expense Categories'!$G$1),0),0))</f>
        <v>0</v>
      </c>
      <c r="E122" s="17">
        <f>IF(H122='Expense Categories'!A$2,IF(N122="Y",IF('Expense Categories'!$G$4="Y",IF(ISNUMBER(MATCH(H122,'Expense Categories'!$D$2:$D$15,0)),0,(($G122-$F122)/2)/'Expense Categories'!$I$1*'Expense Categories'!$G$2),0),0),IF(N122="Y",IF('Expense Categories'!$G$4="Y",IF(ISNUMBER(MATCH(H122,'Expense Categories'!$D$2:$D$15,0)),0,($G122-$F122)/'Expense Categories'!$I$1*'Expense Categories'!$G$2),0),0))</f>
        <v>0</v>
      </c>
      <c r="F122" s="18"/>
      <c r="G122" s="18"/>
      <c r="H122" s="21"/>
      <c r="N122" s="34"/>
      <c r="O122" s="63"/>
      <c r="P122" s="63"/>
      <c r="Q122" s="63"/>
    </row>
    <row r="123" spans="1:17" ht="15.75" customHeight="1" x14ac:dyDescent="0.2">
      <c r="A123" s="21"/>
      <c r="B123" s="22"/>
      <c r="C123" s="17">
        <f>IF(O123=0,IF(N123="Y",IF('Expense Categories'!$G$4="Y",G123-ROUND(E123,2)-ROUND(D123,2),Expenses!G123),G123),0)</f>
        <v>0</v>
      </c>
      <c r="D123" s="17">
        <f>IF(H123='Expense Categories'!A$2,IF(N123="Y",IF('Expense Categories'!$G$4="Y",IF(ISNUMBER(MATCH(H123,'Expense Categories'!$D$2:$D$15,0)),0,(($G123-$F123)/2)/'Expense Categories'!$I$1*'Expense Categories'!$G$1),0),0),IF(N123="Y",IF('Expense Categories'!$G$4="Y",IF(ISNUMBER(MATCH(H123,'Expense Categories'!$D$2:$D$15,0)),0,($G123-$F123)/'Expense Categories'!$I$1*'Expense Categories'!$G$1),0),0))</f>
        <v>0</v>
      </c>
      <c r="E123" s="17">
        <f>IF(H123='Expense Categories'!A$2,IF(N123="Y",IF('Expense Categories'!$G$4="Y",IF(ISNUMBER(MATCH(H123,'Expense Categories'!$D$2:$D$15,0)),0,(($G123-$F123)/2)/'Expense Categories'!$I$1*'Expense Categories'!$G$2),0),0),IF(N123="Y",IF('Expense Categories'!$G$4="Y",IF(ISNUMBER(MATCH(H123,'Expense Categories'!$D$2:$D$15,0)),0,($G123-$F123)/'Expense Categories'!$I$1*'Expense Categories'!$G$2),0),0))</f>
        <v>0</v>
      </c>
      <c r="F123" s="18"/>
      <c r="G123" s="18"/>
      <c r="H123" s="21"/>
      <c r="N123" s="34"/>
      <c r="O123" s="63"/>
      <c r="P123" s="63"/>
      <c r="Q123" s="63"/>
    </row>
    <row r="124" spans="1:17" ht="15.75" customHeight="1" x14ac:dyDescent="0.2">
      <c r="A124" s="21"/>
      <c r="B124" s="22"/>
      <c r="C124" s="17">
        <f>IF(O124=0,IF(N124="Y",IF('Expense Categories'!$G$4="Y",G124-ROUND(E124,2)-ROUND(D124,2),Expenses!G124),G124),0)</f>
        <v>0</v>
      </c>
      <c r="D124" s="17">
        <f>IF(H124='Expense Categories'!A$2,IF(N124="Y",IF('Expense Categories'!$G$4="Y",IF(ISNUMBER(MATCH(H124,'Expense Categories'!$D$2:$D$15,0)),0,(($G124-$F124)/2)/'Expense Categories'!$I$1*'Expense Categories'!$G$1),0),0),IF(N124="Y",IF('Expense Categories'!$G$4="Y",IF(ISNUMBER(MATCH(H124,'Expense Categories'!$D$2:$D$15,0)),0,($G124-$F124)/'Expense Categories'!$I$1*'Expense Categories'!$G$1),0),0))</f>
        <v>0</v>
      </c>
      <c r="E124" s="17">
        <f>IF(H124='Expense Categories'!A$2,IF(N124="Y",IF('Expense Categories'!$G$4="Y",IF(ISNUMBER(MATCH(H124,'Expense Categories'!$D$2:$D$15,0)),0,(($G124-$F124)/2)/'Expense Categories'!$I$1*'Expense Categories'!$G$2),0),0),IF(N124="Y",IF('Expense Categories'!$G$4="Y",IF(ISNUMBER(MATCH(H124,'Expense Categories'!$D$2:$D$15,0)),0,($G124-$F124)/'Expense Categories'!$I$1*'Expense Categories'!$G$2),0),0))</f>
        <v>0</v>
      </c>
      <c r="F124" s="18"/>
      <c r="G124" s="18"/>
      <c r="H124" s="21"/>
      <c r="N124" s="34"/>
      <c r="O124" s="63"/>
      <c r="P124" s="63"/>
      <c r="Q124" s="63"/>
    </row>
    <row r="125" spans="1:17" ht="15.75" customHeight="1" x14ac:dyDescent="0.2">
      <c r="A125" s="21"/>
      <c r="B125" s="22"/>
      <c r="C125" s="17">
        <f>IF(O125=0,IF(N125="Y",IF('Expense Categories'!$G$4="Y",G125-ROUND(E125,2)-ROUND(D125,2),Expenses!G125),G125),0)</f>
        <v>0</v>
      </c>
      <c r="D125" s="17">
        <f>IF(H125='Expense Categories'!A$2,IF(N125="Y",IF('Expense Categories'!$G$4="Y",IF(ISNUMBER(MATCH(H125,'Expense Categories'!$D$2:$D$15,0)),0,(($G125-$F125)/2)/'Expense Categories'!$I$1*'Expense Categories'!$G$1),0),0),IF(N125="Y",IF('Expense Categories'!$G$4="Y",IF(ISNUMBER(MATCH(H125,'Expense Categories'!$D$2:$D$15,0)),0,($G125-$F125)/'Expense Categories'!$I$1*'Expense Categories'!$G$1),0),0))</f>
        <v>0</v>
      </c>
      <c r="E125" s="17">
        <f>IF(H125='Expense Categories'!A$2,IF(N125="Y",IF('Expense Categories'!$G$4="Y",IF(ISNUMBER(MATCH(H125,'Expense Categories'!$D$2:$D$15,0)),0,(($G125-$F125)/2)/'Expense Categories'!$I$1*'Expense Categories'!$G$2),0),0),IF(N125="Y",IF('Expense Categories'!$G$4="Y",IF(ISNUMBER(MATCH(H125,'Expense Categories'!$D$2:$D$15,0)),0,($G125-$F125)/'Expense Categories'!$I$1*'Expense Categories'!$G$2),0),0))</f>
        <v>0</v>
      </c>
      <c r="F125" s="18"/>
      <c r="G125" s="18"/>
      <c r="H125" s="21"/>
      <c r="N125" s="34"/>
      <c r="O125" s="63"/>
      <c r="P125" s="63"/>
      <c r="Q125" s="63"/>
    </row>
    <row r="126" spans="1:17" ht="15.75" customHeight="1" x14ac:dyDescent="0.2">
      <c r="A126" s="21"/>
      <c r="B126" s="22"/>
      <c r="C126" s="17">
        <f>IF(O126=0,IF(N126="Y",IF('Expense Categories'!$G$4="Y",G126-ROUND(E126,2)-ROUND(D126,2),Expenses!G126),G126),0)</f>
        <v>0</v>
      </c>
      <c r="D126" s="17">
        <f>IF(H126='Expense Categories'!A$2,IF(N126="Y",IF('Expense Categories'!$G$4="Y",IF(ISNUMBER(MATCH(H126,'Expense Categories'!$D$2:$D$15,0)),0,(($G126-$F126)/2)/'Expense Categories'!$I$1*'Expense Categories'!$G$1),0),0),IF(N126="Y",IF('Expense Categories'!$G$4="Y",IF(ISNUMBER(MATCH(H126,'Expense Categories'!$D$2:$D$15,0)),0,($G126-$F126)/'Expense Categories'!$I$1*'Expense Categories'!$G$1),0),0))</f>
        <v>0</v>
      </c>
      <c r="E126" s="17">
        <f>IF(H126='Expense Categories'!A$2,IF(N126="Y",IF('Expense Categories'!$G$4="Y",IF(ISNUMBER(MATCH(H126,'Expense Categories'!$D$2:$D$15,0)),0,(($G126-$F126)/2)/'Expense Categories'!$I$1*'Expense Categories'!$G$2),0),0),IF(N126="Y",IF('Expense Categories'!$G$4="Y",IF(ISNUMBER(MATCH(H126,'Expense Categories'!$D$2:$D$15,0)),0,($G126-$F126)/'Expense Categories'!$I$1*'Expense Categories'!$G$2),0),0))</f>
        <v>0</v>
      </c>
      <c r="F126" s="18"/>
      <c r="G126" s="18"/>
      <c r="H126" s="21"/>
      <c r="N126" s="34"/>
      <c r="O126" s="63"/>
      <c r="P126" s="63"/>
      <c r="Q126" s="63"/>
    </row>
    <row r="127" spans="1:17" ht="15.75" customHeight="1" x14ac:dyDescent="0.2">
      <c r="A127" s="21"/>
      <c r="B127" s="22"/>
      <c r="C127" s="17">
        <f>IF(O127=0,IF(N127="Y",IF('Expense Categories'!$G$4="Y",G127-ROUND(E127,2)-ROUND(D127,2),Expenses!G127),G127),0)</f>
        <v>0</v>
      </c>
      <c r="D127" s="17">
        <f>IF(H127='Expense Categories'!A$2,IF(N127="Y",IF('Expense Categories'!$G$4="Y",IF(ISNUMBER(MATCH(H127,'Expense Categories'!$D$2:$D$15,0)),0,(($G127-$F127)/2)/'Expense Categories'!$I$1*'Expense Categories'!$G$1),0),0),IF(N127="Y",IF('Expense Categories'!$G$4="Y",IF(ISNUMBER(MATCH(H127,'Expense Categories'!$D$2:$D$15,0)),0,($G127-$F127)/'Expense Categories'!$I$1*'Expense Categories'!$G$1),0),0))</f>
        <v>0</v>
      </c>
      <c r="E127" s="17">
        <f>IF(H127='Expense Categories'!A$2,IF(N127="Y",IF('Expense Categories'!$G$4="Y",IF(ISNUMBER(MATCH(H127,'Expense Categories'!$D$2:$D$15,0)),0,(($G127-$F127)/2)/'Expense Categories'!$I$1*'Expense Categories'!$G$2),0),0),IF(N127="Y",IF('Expense Categories'!$G$4="Y",IF(ISNUMBER(MATCH(H127,'Expense Categories'!$D$2:$D$15,0)),0,($G127-$F127)/'Expense Categories'!$I$1*'Expense Categories'!$G$2),0),0))</f>
        <v>0</v>
      </c>
      <c r="F127" s="18"/>
      <c r="G127" s="18"/>
      <c r="H127" s="21"/>
      <c r="N127" s="34"/>
      <c r="O127" s="63"/>
      <c r="P127" s="63"/>
      <c r="Q127" s="63"/>
    </row>
    <row r="128" spans="1:17" ht="15.75" customHeight="1" x14ac:dyDescent="0.2">
      <c r="A128" s="21"/>
      <c r="B128" s="22"/>
      <c r="C128" s="17">
        <f>IF(O128=0,IF(N128="Y",IF('Expense Categories'!$G$4="Y",G128-ROUND(E128,2)-ROUND(D128,2),Expenses!G128),G128),0)</f>
        <v>0</v>
      </c>
      <c r="D128" s="17">
        <f>IF(H128='Expense Categories'!A$2,IF(N128="Y",IF('Expense Categories'!$G$4="Y",IF(ISNUMBER(MATCH(H128,'Expense Categories'!$D$2:$D$15,0)),0,(($G128-$F128)/2)/'Expense Categories'!$I$1*'Expense Categories'!$G$1),0),0),IF(N128="Y",IF('Expense Categories'!$G$4="Y",IF(ISNUMBER(MATCH(H128,'Expense Categories'!$D$2:$D$15,0)),0,($G128-$F128)/'Expense Categories'!$I$1*'Expense Categories'!$G$1),0),0))</f>
        <v>0</v>
      </c>
      <c r="E128" s="17">
        <f>IF(H128='Expense Categories'!A$2,IF(N128="Y",IF('Expense Categories'!$G$4="Y",IF(ISNUMBER(MATCH(H128,'Expense Categories'!$D$2:$D$15,0)),0,(($G128-$F128)/2)/'Expense Categories'!$I$1*'Expense Categories'!$G$2),0),0),IF(N128="Y",IF('Expense Categories'!$G$4="Y",IF(ISNUMBER(MATCH(H128,'Expense Categories'!$D$2:$D$15,0)),0,($G128-$F128)/'Expense Categories'!$I$1*'Expense Categories'!$G$2),0),0))</f>
        <v>0</v>
      </c>
      <c r="F128" s="18"/>
      <c r="G128" s="18"/>
      <c r="H128" s="21"/>
      <c r="N128" s="34"/>
      <c r="O128" s="63"/>
      <c r="P128" s="63"/>
      <c r="Q128" s="63"/>
    </row>
    <row r="129" spans="1:17" ht="15.75" customHeight="1" x14ac:dyDescent="0.2">
      <c r="A129" s="21"/>
      <c r="B129" s="22"/>
      <c r="C129" s="17">
        <f>IF(O129=0,IF(N129="Y",IF('Expense Categories'!$G$4="Y",G129-ROUND(E129,2)-ROUND(D129,2),Expenses!G129),G129),0)</f>
        <v>0</v>
      </c>
      <c r="D129" s="17">
        <f>IF(H129='Expense Categories'!A$2,IF(N129="Y",IF('Expense Categories'!$G$4="Y",IF(ISNUMBER(MATCH(H129,'Expense Categories'!$D$2:$D$15,0)),0,(($G129-$F129)/2)/'Expense Categories'!$I$1*'Expense Categories'!$G$1),0),0),IF(N129="Y",IF('Expense Categories'!$G$4="Y",IF(ISNUMBER(MATCH(H129,'Expense Categories'!$D$2:$D$15,0)),0,($G129-$F129)/'Expense Categories'!$I$1*'Expense Categories'!$G$1),0),0))</f>
        <v>0</v>
      </c>
      <c r="E129" s="17">
        <f>IF(H129='Expense Categories'!A$2,IF(N129="Y",IF('Expense Categories'!$G$4="Y",IF(ISNUMBER(MATCH(H129,'Expense Categories'!$D$2:$D$15,0)),0,(($G129-$F129)/2)/'Expense Categories'!$I$1*'Expense Categories'!$G$2),0),0),IF(N129="Y",IF('Expense Categories'!$G$4="Y",IF(ISNUMBER(MATCH(H129,'Expense Categories'!$D$2:$D$15,0)),0,($G129-$F129)/'Expense Categories'!$I$1*'Expense Categories'!$G$2),0),0))</f>
        <v>0</v>
      </c>
      <c r="F129" s="18"/>
      <c r="G129" s="18"/>
      <c r="H129" s="21"/>
      <c r="N129" s="34"/>
      <c r="O129" s="63"/>
      <c r="P129" s="63"/>
      <c r="Q129" s="63"/>
    </row>
    <row r="130" spans="1:17" ht="15.75" customHeight="1" x14ac:dyDescent="0.2">
      <c r="A130" s="21"/>
      <c r="B130" s="22"/>
      <c r="C130" s="17">
        <f>IF(O130=0,IF(N130="Y",IF('Expense Categories'!$G$4="Y",G130-ROUND(E130,2)-ROUND(D130,2),Expenses!G130),G130),0)</f>
        <v>0</v>
      </c>
      <c r="D130" s="17">
        <f>IF(H130='Expense Categories'!A$2,IF(N130="Y",IF('Expense Categories'!$G$4="Y",IF(ISNUMBER(MATCH(H130,'Expense Categories'!$D$2:$D$15,0)),0,(($G130-$F130)/2)/'Expense Categories'!$I$1*'Expense Categories'!$G$1),0),0),IF(N130="Y",IF('Expense Categories'!$G$4="Y",IF(ISNUMBER(MATCH(H130,'Expense Categories'!$D$2:$D$15,0)),0,($G130-$F130)/'Expense Categories'!$I$1*'Expense Categories'!$G$1),0),0))</f>
        <v>0</v>
      </c>
      <c r="E130" s="17">
        <f>IF(H130='Expense Categories'!A$2,IF(N130="Y",IF('Expense Categories'!$G$4="Y",IF(ISNUMBER(MATCH(H130,'Expense Categories'!$D$2:$D$15,0)),0,(($G130-$F130)/2)/'Expense Categories'!$I$1*'Expense Categories'!$G$2),0),0),IF(N130="Y",IF('Expense Categories'!$G$4="Y",IF(ISNUMBER(MATCH(H130,'Expense Categories'!$D$2:$D$15,0)),0,($G130-$F130)/'Expense Categories'!$I$1*'Expense Categories'!$G$2),0),0))</f>
        <v>0</v>
      </c>
      <c r="F130" s="18"/>
      <c r="G130" s="18"/>
      <c r="H130" s="21"/>
      <c r="N130" s="34"/>
      <c r="O130" s="63"/>
      <c r="P130" s="63"/>
      <c r="Q130" s="63"/>
    </row>
    <row r="131" spans="1:17" ht="15.75" customHeight="1" x14ac:dyDescent="0.2">
      <c r="A131" s="21"/>
      <c r="B131" s="22"/>
      <c r="C131" s="17">
        <f>IF(O131=0,IF(N131="Y",IF('Expense Categories'!$G$4="Y",G131-ROUND(E131,2)-ROUND(D131,2),Expenses!G131),G131),0)</f>
        <v>0</v>
      </c>
      <c r="D131" s="17">
        <f>IF(H131='Expense Categories'!A$2,IF(N131="Y",IF('Expense Categories'!$G$4="Y",IF(ISNUMBER(MATCH(H131,'Expense Categories'!$D$2:$D$15,0)),0,(($G131-$F131)/2)/'Expense Categories'!$I$1*'Expense Categories'!$G$1),0),0),IF(N131="Y",IF('Expense Categories'!$G$4="Y",IF(ISNUMBER(MATCH(H131,'Expense Categories'!$D$2:$D$15,0)),0,($G131-$F131)/'Expense Categories'!$I$1*'Expense Categories'!$G$1),0),0))</f>
        <v>0</v>
      </c>
      <c r="E131" s="17">
        <f>IF(H131='Expense Categories'!A$2,IF(N131="Y",IF('Expense Categories'!$G$4="Y",IF(ISNUMBER(MATCH(H131,'Expense Categories'!$D$2:$D$15,0)),0,(($G131-$F131)/2)/'Expense Categories'!$I$1*'Expense Categories'!$G$2),0),0),IF(N131="Y",IF('Expense Categories'!$G$4="Y",IF(ISNUMBER(MATCH(H131,'Expense Categories'!$D$2:$D$15,0)),0,($G131-$F131)/'Expense Categories'!$I$1*'Expense Categories'!$G$2),0),0))</f>
        <v>0</v>
      </c>
      <c r="F131" s="18"/>
      <c r="G131" s="26"/>
      <c r="H131" s="21"/>
      <c r="N131" s="34"/>
      <c r="O131" s="63"/>
      <c r="P131" s="63"/>
      <c r="Q131" s="63"/>
    </row>
    <row r="132" spans="1:17" ht="15.75" customHeight="1" x14ac:dyDescent="0.2">
      <c r="A132" s="21"/>
      <c r="B132" s="22"/>
      <c r="C132" s="17">
        <f>IF(O132=0,IF(N132="Y",IF('Expense Categories'!$G$4="Y",G132-ROUND(E132,2)-ROUND(D132,2),Expenses!G132),G132),0)</f>
        <v>0</v>
      </c>
      <c r="D132" s="17">
        <f>IF(H132='Expense Categories'!A$2,IF(N132="Y",IF('Expense Categories'!$G$4="Y",IF(ISNUMBER(MATCH(H132,'Expense Categories'!$D$2:$D$15,0)),0,(($G132-$F132)/2)/'Expense Categories'!$I$1*'Expense Categories'!$G$1),0),0),IF(N132="Y",IF('Expense Categories'!$G$4="Y",IF(ISNUMBER(MATCH(H132,'Expense Categories'!$D$2:$D$15,0)),0,($G132-$F132)/'Expense Categories'!$I$1*'Expense Categories'!$G$1),0),0))</f>
        <v>0</v>
      </c>
      <c r="E132" s="17">
        <f>IF(H132='Expense Categories'!A$2,IF(N132="Y",IF('Expense Categories'!$G$4="Y",IF(ISNUMBER(MATCH(H132,'Expense Categories'!$D$2:$D$15,0)),0,(($G132-$F132)/2)/'Expense Categories'!$I$1*'Expense Categories'!$G$2),0),0),IF(N132="Y",IF('Expense Categories'!$G$4="Y",IF(ISNUMBER(MATCH(H132,'Expense Categories'!$D$2:$D$15,0)),0,($G132-$F132)/'Expense Categories'!$I$1*'Expense Categories'!$G$2),0),0))</f>
        <v>0</v>
      </c>
      <c r="F132" s="18"/>
      <c r="G132" s="18"/>
      <c r="H132" s="21"/>
      <c r="N132" s="34"/>
      <c r="O132" s="63"/>
      <c r="P132" s="63"/>
      <c r="Q132" s="63"/>
    </row>
    <row r="133" spans="1:17" ht="15.75" customHeight="1" x14ac:dyDescent="0.2">
      <c r="A133" s="21"/>
      <c r="B133" s="22"/>
      <c r="C133" s="17">
        <f>IF(O133=0,IF(N133="Y",IF('Expense Categories'!$G$4="Y",G133-ROUND(E133,2)-ROUND(D133,2),Expenses!G133),G133),0)</f>
        <v>0</v>
      </c>
      <c r="D133" s="17">
        <f>IF(H133='Expense Categories'!A$2,IF(N133="Y",IF('Expense Categories'!$G$4="Y",IF(ISNUMBER(MATCH(H133,'Expense Categories'!$D$2:$D$15,0)),0,(($G133-$F133)/2)/'Expense Categories'!$I$1*'Expense Categories'!$G$1),0),0),IF(N133="Y",IF('Expense Categories'!$G$4="Y",IF(ISNUMBER(MATCH(H133,'Expense Categories'!$D$2:$D$15,0)),0,($G133-$F133)/'Expense Categories'!$I$1*'Expense Categories'!$G$1),0),0))</f>
        <v>0</v>
      </c>
      <c r="E133" s="17">
        <f>IF(H133='Expense Categories'!A$2,IF(N133="Y",IF('Expense Categories'!$G$4="Y",IF(ISNUMBER(MATCH(H133,'Expense Categories'!$D$2:$D$15,0)),0,(($G133-$F133)/2)/'Expense Categories'!$I$1*'Expense Categories'!$G$2),0),0),IF(N133="Y",IF('Expense Categories'!$G$4="Y",IF(ISNUMBER(MATCH(H133,'Expense Categories'!$D$2:$D$15,0)),0,($G133-$F133)/'Expense Categories'!$I$1*'Expense Categories'!$G$2),0),0))</f>
        <v>0</v>
      </c>
      <c r="F133" s="18"/>
      <c r="G133" s="18"/>
      <c r="H133" s="21"/>
      <c r="N133" s="34"/>
      <c r="O133" s="63"/>
      <c r="P133" s="63"/>
      <c r="Q133" s="63"/>
    </row>
    <row r="134" spans="1:17" ht="15.75" customHeight="1" x14ac:dyDescent="0.2">
      <c r="A134" s="21"/>
      <c r="B134" s="35"/>
      <c r="C134" s="17">
        <f>IF(O134=0,IF(N134="Y",IF('Expense Categories'!$G$4="Y",G134-ROUND(E134,2)-ROUND(D134,2),Expenses!G134),G134),0)</f>
        <v>0</v>
      </c>
      <c r="D134" s="17">
        <f>IF(H134='Expense Categories'!A$2,IF(N134="Y",IF('Expense Categories'!$G$4="Y",IF(ISNUMBER(MATCH(H134,'Expense Categories'!$D$2:$D$15,0)),0,(($G134-$F134)/2)/'Expense Categories'!$I$1*'Expense Categories'!$G$1),0),0),IF(N134="Y",IF('Expense Categories'!$G$4="Y",IF(ISNUMBER(MATCH(H134,'Expense Categories'!$D$2:$D$15,0)),0,($G134-$F134)/'Expense Categories'!$I$1*'Expense Categories'!$G$1),0),0))</f>
        <v>0</v>
      </c>
      <c r="E134" s="17">
        <f>IF(H134='Expense Categories'!A$2,IF(N134="Y",IF('Expense Categories'!$G$4="Y",IF(ISNUMBER(MATCH(H134,'Expense Categories'!$D$2:$D$15,0)),0,(($G134-$F134)/2)/'Expense Categories'!$I$1*'Expense Categories'!$G$2),0),0),IF(N134="Y",IF('Expense Categories'!$G$4="Y",IF(ISNUMBER(MATCH(H134,'Expense Categories'!$D$2:$D$15,0)),0,($G134-$F134)/'Expense Categories'!$I$1*'Expense Categories'!$G$2),0),0))</f>
        <v>0</v>
      </c>
      <c r="F134" s="18"/>
      <c r="G134" s="18"/>
      <c r="H134" s="21"/>
      <c r="N134" s="34"/>
      <c r="O134" s="63"/>
      <c r="P134" s="63"/>
      <c r="Q134" s="63"/>
    </row>
    <row r="135" spans="1:17" ht="15.75" customHeight="1" x14ac:dyDescent="0.2">
      <c r="A135" s="21"/>
      <c r="B135" s="22"/>
      <c r="C135" s="17">
        <f>IF(O135=0,IF(N135="Y",IF('Expense Categories'!$G$4="Y",G135-ROUND(E135,2)-ROUND(D135,2),Expenses!G135),G135),0)</f>
        <v>0</v>
      </c>
      <c r="D135" s="17">
        <f>IF(H135='Expense Categories'!A$2,IF(N135="Y",IF('Expense Categories'!$G$4="Y",IF(ISNUMBER(MATCH(H135,'Expense Categories'!$D$2:$D$15,0)),0,(($G135-$F135)/2)/'Expense Categories'!$I$1*'Expense Categories'!$G$1),0),0),IF(N135="Y",IF('Expense Categories'!$G$4="Y",IF(ISNUMBER(MATCH(H135,'Expense Categories'!$D$2:$D$15,0)),0,($G135-$F135)/'Expense Categories'!$I$1*'Expense Categories'!$G$1),0),0))</f>
        <v>0</v>
      </c>
      <c r="E135" s="17">
        <f>IF(H135='Expense Categories'!A$2,IF(N135="Y",IF('Expense Categories'!$G$4="Y",IF(ISNUMBER(MATCH(H135,'Expense Categories'!$D$2:$D$15,0)),0,(($G135-$F135)/2)/'Expense Categories'!$I$1*'Expense Categories'!$G$2),0),0),IF(N135="Y",IF('Expense Categories'!$G$4="Y",IF(ISNUMBER(MATCH(H135,'Expense Categories'!$D$2:$D$15,0)),0,($G135-$F135)/'Expense Categories'!$I$1*'Expense Categories'!$G$2),0),0))</f>
        <v>0</v>
      </c>
      <c r="F135" s="18"/>
      <c r="G135" s="18"/>
      <c r="H135" s="21"/>
      <c r="N135" s="34"/>
      <c r="O135" s="63"/>
      <c r="P135" s="63"/>
      <c r="Q135" s="63"/>
    </row>
    <row r="136" spans="1:17" ht="15.75" customHeight="1" x14ac:dyDescent="0.2">
      <c r="A136" s="21"/>
      <c r="B136" s="22"/>
      <c r="C136" s="17">
        <f>IF(O136=0,IF(N136="Y",IF('Expense Categories'!$G$4="Y",G136-ROUND(E136,2)-ROUND(D136,2),Expenses!G136),G136),0)</f>
        <v>0</v>
      </c>
      <c r="D136" s="17">
        <f>IF(H136='Expense Categories'!A$2,IF(N136="Y",IF('Expense Categories'!$G$4="Y",IF(ISNUMBER(MATCH(H136,'Expense Categories'!$D$2:$D$15,0)),0,(($G136-$F136)/2)/'Expense Categories'!$I$1*'Expense Categories'!$G$1),0),0),IF(N136="Y",IF('Expense Categories'!$G$4="Y",IF(ISNUMBER(MATCH(H136,'Expense Categories'!$D$2:$D$15,0)),0,($G136-$F136)/'Expense Categories'!$I$1*'Expense Categories'!$G$1),0),0))</f>
        <v>0</v>
      </c>
      <c r="E136" s="17">
        <f>IF(H136='Expense Categories'!A$2,IF(N136="Y",IF('Expense Categories'!$G$4="Y",IF(ISNUMBER(MATCH(H136,'Expense Categories'!$D$2:$D$15,0)),0,(($G136-$F136)/2)/'Expense Categories'!$I$1*'Expense Categories'!$G$2),0),0),IF(N136="Y",IF('Expense Categories'!$G$4="Y",IF(ISNUMBER(MATCH(H136,'Expense Categories'!$D$2:$D$15,0)),0,($G136-$F136)/'Expense Categories'!$I$1*'Expense Categories'!$G$2),0),0))</f>
        <v>0</v>
      </c>
      <c r="F136" s="18"/>
      <c r="G136" s="18"/>
      <c r="H136" s="21"/>
      <c r="N136" s="34"/>
      <c r="O136" s="63"/>
      <c r="P136" s="63"/>
      <c r="Q136" s="63"/>
    </row>
    <row r="137" spans="1:17" ht="15.75" customHeight="1" x14ac:dyDescent="0.2">
      <c r="A137" s="21"/>
      <c r="B137" s="22"/>
      <c r="C137" s="17">
        <f>IF(O137=0,IF(N137="Y",IF('Expense Categories'!$G$4="Y",G137-ROUND(E137,2)-ROUND(D137,2),Expenses!G137),G137),0)</f>
        <v>0</v>
      </c>
      <c r="D137" s="17">
        <f>IF(H137='Expense Categories'!A$2,IF(N137="Y",IF('Expense Categories'!$G$4="Y",IF(ISNUMBER(MATCH(H137,'Expense Categories'!$D$2:$D$15,0)),0,(($G137-$F137)/2)/'Expense Categories'!$I$1*'Expense Categories'!$G$1),0),0),IF(N137="Y",IF('Expense Categories'!$G$4="Y",IF(ISNUMBER(MATCH(H137,'Expense Categories'!$D$2:$D$15,0)),0,($G137-$F137)/'Expense Categories'!$I$1*'Expense Categories'!$G$1),0),0))</f>
        <v>0</v>
      </c>
      <c r="E137" s="17">
        <f>IF(H137='Expense Categories'!A$2,IF(N137="Y",IF('Expense Categories'!$G$4="Y",IF(ISNUMBER(MATCH(H137,'Expense Categories'!$D$2:$D$15,0)),0,(($G137-$F137)/2)/'Expense Categories'!$I$1*'Expense Categories'!$G$2),0),0),IF(N137="Y",IF('Expense Categories'!$G$4="Y",IF(ISNUMBER(MATCH(H137,'Expense Categories'!$D$2:$D$15,0)),0,($G137-$F137)/'Expense Categories'!$I$1*'Expense Categories'!$G$2),0),0))</f>
        <v>0</v>
      </c>
      <c r="F137" s="18"/>
      <c r="G137" s="18"/>
      <c r="H137" s="21"/>
      <c r="N137" s="34"/>
      <c r="O137" s="63"/>
      <c r="P137" s="63"/>
      <c r="Q137" s="63"/>
    </row>
    <row r="138" spans="1:17" ht="15.75" customHeight="1" x14ac:dyDescent="0.2">
      <c r="A138" s="21"/>
      <c r="B138" s="22"/>
      <c r="C138" s="17">
        <f>IF(O138=0,IF(N138="Y",IF('Expense Categories'!$G$4="Y",G138-ROUND(E138,2)-ROUND(D138,2),Expenses!G138),G138),0)</f>
        <v>0</v>
      </c>
      <c r="D138" s="17">
        <f>IF(H138='Expense Categories'!A$2,IF(N138="Y",IF('Expense Categories'!$G$4="Y",IF(ISNUMBER(MATCH(H138,'Expense Categories'!$D$2:$D$15,0)),0,(($G138-$F138)/2)/'Expense Categories'!$I$1*'Expense Categories'!$G$1),0),0),IF(N138="Y",IF('Expense Categories'!$G$4="Y",IF(ISNUMBER(MATCH(H138,'Expense Categories'!$D$2:$D$15,0)),0,($G138-$F138)/'Expense Categories'!$I$1*'Expense Categories'!$G$1),0),0))</f>
        <v>0</v>
      </c>
      <c r="E138" s="17">
        <f>IF(H138='Expense Categories'!A$2,IF(N138="Y",IF('Expense Categories'!$G$4="Y",IF(ISNUMBER(MATCH(H138,'Expense Categories'!$D$2:$D$15,0)),0,(($G138-$F138)/2)/'Expense Categories'!$I$1*'Expense Categories'!$G$2),0),0),IF(N138="Y",IF('Expense Categories'!$G$4="Y",IF(ISNUMBER(MATCH(H138,'Expense Categories'!$D$2:$D$15,0)),0,($G138-$F138)/'Expense Categories'!$I$1*'Expense Categories'!$G$2),0),0))</f>
        <v>0</v>
      </c>
      <c r="F138" s="18"/>
      <c r="G138" s="18"/>
      <c r="H138" s="21"/>
      <c r="N138" s="34"/>
      <c r="O138" s="63"/>
      <c r="P138" s="63"/>
      <c r="Q138" s="63"/>
    </row>
    <row r="139" spans="1:17" ht="15.75" customHeight="1" x14ac:dyDescent="0.2">
      <c r="A139" s="21"/>
      <c r="B139" s="22"/>
      <c r="C139" s="17">
        <f>IF(O139=0,IF(N139="Y",IF('Expense Categories'!$G$4="Y",G139-ROUND(E139,2)-ROUND(D139,2),Expenses!G139),G139),0)</f>
        <v>0</v>
      </c>
      <c r="D139" s="17">
        <f>IF(H139='Expense Categories'!A$2,IF(N139="Y",IF('Expense Categories'!$G$4="Y",IF(ISNUMBER(MATCH(H139,'Expense Categories'!$D$2:$D$15,0)),0,(($G139-$F139)/2)/'Expense Categories'!$I$1*'Expense Categories'!$G$1),0),0),IF(N139="Y",IF('Expense Categories'!$G$4="Y",IF(ISNUMBER(MATCH(H139,'Expense Categories'!$D$2:$D$15,0)),0,($G139-$F139)/'Expense Categories'!$I$1*'Expense Categories'!$G$1),0),0))</f>
        <v>0</v>
      </c>
      <c r="E139" s="17">
        <f>IF(H139='Expense Categories'!A$2,IF(N139="Y",IF('Expense Categories'!$G$4="Y",IF(ISNUMBER(MATCH(H139,'Expense Categories'!$D$2:$D$15,0)),0,(($G139-$F139)/2)/'Expense Categories'!$I$1*'Expense Categories'!$G$2),0),0),IF(N139="Y",IF('Expense Categories'!$G$4="Y",IF(ISNUMBER(MATCH(H139,'Expense Categories'!$D$2:$D$15,0)),0,($G139-$F139)/'Expense Categories'!$I$1*'Expense Categories'!$G$2),0),0))</f>
        <v>0</v>
      </c>
      <c r="F139" s="18"/>
      <c r="G139" s="18"/>
      <c r="H139" s="21"/>
      <c r="N139" s="34"/>
      <c r="O139" s="63"/>
      <c r="P139" s="63"/>
      <c r="Q139" s="63"/>
    </row>
    <row r="140" spans="1:17" ht="15.75" customHeight="1" x14ac:dyDescent="0.2">
      <c r="A140" s="21"/>
      <c r="B140" s="22"/>
      <c r="C140" s="17">
        <f>IF(O140=0,IF(N140="Y",IF('Expense Categories'!$G$4="Y",G140-ROUND(E140,2)-ROUND(D140,2),Expenses!G140),G140),0)</f>
        <v>0</v>
      </c>
      <c r="D140" s="17">
        <f>IF(H140='Expense Categories'!A$2,IF(N140="Y",IF('Expense Categories'!$G$4="Y",IF(ISNUMBER(MATCH(H140,'Expense Categories'!$D$2:$D$15,0)),0,(($G140-$F140)/2)/'Expense Categories'!$I$1*'Expense Categories'!$G$1),0),0),IF(N140="Y",IF('Expense Categories'!$G$4="Y",IF(ISNUMBER(MATCH(H140,'Expense Categories'!$D$2:$D$15,0)),0,($G140-$F140)/'Expense Categories'!$I$1*'Expense Categories'!$G$1),0),0))</f>
        <v>0</v>
      </c>
      <c r="E140" s="17">
        <f>IF(H140='Expense Categories'!A$2,IF(N140="Y",IF('Expense Categories'!$G$4="Y",IF(ISNUMBER(MATCH(H140,'Expense Categories'!$D$2:$D$15,0)),0,(($G140-$F140)/2)/'Expense Categories'!$I$1*'Expense Categories'!$G$2),0),0),IF(N140="Y",IF('Expense Categories'!$G$4="Y",IF(ISNUMBER(MATCH(H140,'Expense Categories'!$D$2:$D$15,0)),0,($G140-$F140)/'Expense Categories'!$I$1*'Expense Categories'!$G$2),0),0))</f>
        <v>0</v>
      </c>
      <c r="F140" s="18"/>
      <c r="G140" s="18"/>
      <c r="H140" s="21"/>
      <c r="N140" s="34"/>
      <c r="O140" s="63"/>
      <c r="P140" s="63"/>
      <c r="Q140" s="63"/>
    </row>
    <row r="141" spans="1:17" ht="15.75" customHeight="1" x14ac:dyDescent="0.2">
      <c r="A141" s="21"/>
      <c r="B141" s="22"/>
      <c r="C141" s="17">
        <f>IF(O141=0,IF(N141="Y",IF('Expense Categories'!$G$4="Y",G141-ROUND(E141,2)-ROUND(D141,2),Expenses!G141),G141),0)</f>
        <v>0</v>
      </c>
      <c r="D141" s="17">
        <f>IF(H141='Expense Categories'!A$2,IF(N141="Y",IF('Expense Categories'!$G$4="Y",IF(ISNUMBER(MATCH(H141,'Expense Categories'!$D$2:$D$15,0)),0,(($G141-$F141)/2)/'Expense Categories'!$I$1*'Expense Categories'!$G$1),0),0),IF(N141="Y",IF('Expense Categories'!$G$4="Y",IF(ISNUMBER(MATCH(H141,'Expense Categories'!$D$2:$D$15,0)),0,($G141-$F141)/'Expense Categories'!$I$1*'Expense Categories'!$G$1),0),0))</f>
        <v>0</v>
      </c>
      <c r="E141" s="17">
        <f>IF(H141='Expense Categories'!A$2,IF(N141="Y",IF('Expense Categories'!$G$4="Y",IF(ISNUMBER(MATCH(H141,'Expense Categories'!$D$2:$D$15,0)),0,(($G141-$F141)/2)/'Expense Categories'!$I$1*'Expense Categories'!$G$2),0),0),IF(N141="Y",IF('Expense Categories'!$G$4="Y",IF(ISNUMBER(MATCH(H141,'Expense Categories'!$D$2:$D$15,0)),0,($G141-$F141)/'Expense Categories'!$I$1*'Expense Categories'!$G$2),0),0))</f>
        <v>0</v>
      </c>
      <c r="F141" s="18"/>
      <c r="G141" s="18"/>
      <c r="H141" s="21"/>
      <c r="N141" s="34"/>
      <c r="O141" s="63"/>
      <c r="P141" s="63"/>
      <c r="Q141" s="63"/>
    </row>
    <row r="142" spans="1:17" ht="15.75" customHeight="1" x14ac:dyDescent="0.2">
      <c r="A142" s="21"/>
      <c r="B142" s="22"/>
      <c r="C142" s="17">
        <f>IF(O142=0,IF(N142="Y",IF('Expense Categories'!$G$4="Y",G142-ROUND(E142,2)-ROUND(D142,2),Expenses!G142),G142),0)</f>
        <v>0</v>
      </c>
      <c r="D142" s="17">
        <f>IF(H142='Expense Categories'!A$2,IF(N142="Y",IF('Expense Categories'!$G$4="Y",IF(ISNUMBER(MATCH(H142,'Expense Categories'!$D$2:$D$15,0)),0,(($G142-$F142)/2)/'Expense Categories'!$I$1*'Expense Categories'!$G$1),0),0),IF(N142="Y",IF('Expense Categories'!$G$4="Y",IF(ISNUMBER(MATCH(H142,'Expense Categories'!$D$2:$D$15,0)),0,($G142-$F142)/'Expense Categories'!$I$1*'Expense Categories'!$G$1),0),0))</f>
        <v>0</v>
      </c>
      <c r="E142" s="17">
        <f>IF(H142='Expense Categories'!A$2,IF(N142="Y",IF('Expense Categories'!$G$4="Y",IF(ISNUMBER(MATCH(H142,'Expense Categories'!$D$2:$D$15,0)),0,(($G142-$F142)/2)/'Expense Categories'!$I$1*'Expense Categories'!$G$2),0),0),IF(N142="Y",IF('Expense Categories'!$G$4="Y",IF(ISNUMBER(MATCH(H142,'Expense Categories'!$D$2:$D$15,0)),0,($G142-$F142)/'Expense Categories'!$I$1*'Expense Categories'!$G$2),0),0))</f>
        <v>0</v>
      </c>
      <c r="F142" s="18"/>
      <c r="G142" s="18"/>
      <c r="H142" s="21"/>
      <c r="N142" s="34"/>
      <c r="O142" s="63"/>
      <c r="P142" s="63"/>
      <c r="Q142" s="63"/>
    </row>
    <row r="143" spans="1:17" ht="15.75" customHeight="1" x14ac:dyDescent="0.2">
      <c r="A143" s="21"/>
      <c r="B143" s="22"/>
      <c r="C143" s="17">
        <f>IF(O143=0,IF(N143="Y",IF('Expense Categories'!$G$4="Y",G143-ROUND(E143,2)-ROUND(D143,2),Expenses!G143),G143),0)</f>
        <v>0</v>
      </c>
      <c r="D143" s="17">
        <f>IF(H143='Expense Categories'!A$2,IF(N143="Y",IF('Expense Categories'!$G$4="Y",IF(ISNUMBER(MATCH(H143,'Expense Categories'!$D$2:$D$15,0)),0,(($G143-$F143)/2)/'Expense Categories'!$I$1*'Expense Categories'!$G$1),0),0),IF(N143="Y",IF('Expense Categories'!$G$4="Y",IF(ISNUMBER(MATCH(H143,'Expense Categories'!$D$2:$D$15,0)),0,($G143-$F143)/'Expense Categories'!$I$1*'Expense Categories'!$G$1),0),0))</f>
        <v>0</v>
      </c>
      <c r="E143" s="17">
        <f>IF(H143='Expense Categories'!A$2,IF(N143="Y",IF('Expense Categories'!$G$4="Y",IF(ISNUMBER(MATCH(H143,'Expense Categories'!$D$2:$D$15,0)),0,(($G143-$F143)/2)/'Expense Categories'!$I$1*'Expense Categories'!$G$2),0),0),IF(N143="Y",IF('Expense Categories'!$G$4="Y",IF(ISNUMBER(MATCH(H143,'Expense Categories'!$D$2:$D$15,0)),0,($G143-$F143)/'Expense Categories'!$I$1*'Expense Categories'!$G$2),0),0))</f>
        <v>0</v>
      </c>
      <c r="F143" s="18"/>
      <c r="G143" s="18"/>
      <c r="H143" s="21"/>
      <c r="N143" s="34"/>
      <c r="O143" s="63"/>
      <c r="P143" s="63"/>
      <c r="Q143" s="63"/>
    </row>
    <row r="144" spans="1:17" ht="15.75" customHeight="1" x14ac:dyDescent="0.2">
      <c r="A144" s="21"/>
      <c r="B144" s="22"/>
      <c r="C144" s="17">
        <f>IF(O144=0,IF(N144="Y",IF('Expense Categories'!$G$4="Y",G144-ROUND(E144,2)-ROUND(D144,2),Expenses!G144),G144),0)</f>
        <v>0</v>
      </c>
      <c r="D144" s="17">
        <f>IF(H144='Expense Categories'!A$2,IF(N144="Y",IF('Expense Categories'!$G$4="Y",IF(ISNUMBER(MATCH(H144,'Expense Categories'!$D$2:$D$15,0)),0,(($G144-$F144)/2)/'Expense Categories'!$I$1*'Expense Categories'!$G$1),0),0),IF(N144="Y",IF('Expense Categories'!$G$4="Y",IF(ISNUMBER(MATCH(H144,'Expense Categories'!$D$2:$D$15,0)),0,($G144-$F144)/'Expense Categories'!$I$1*'Expense Categories'!$G$1),0),0))</f>
        <v>0</v>
      </c>
      <c r="E144" s="17">
        <f>IF(H144='Expense Categories'!A$2,IF(N144="Y",IF('Expense Categories'!$G$4="Y",IF(ISNUMBER(MATCH(H144,'Expense Categories'!$D$2:$D$15,0)),0,(($G144-$F144)/2)/'Expense Categories'!$I$1*'Expense Categories'!$G$2),0),0),IF(N144="Y",IF('Expense Categories'!$G$4="Y",IF(ISNUMBER(MATCH(H144,'Expense Categories'!$D$2:$D$15,0)),0,($G144-$F144)/'Expense Categories'!$I$1*'Expense Categories'!$G$2),0),0))</f>
        <v>0</v>
      </c>
      <c r="F144" s="18"/>
      <c r="G144" s="26"/>
      <c r="H144" s="21"/>
      <c r="N144" s="34"/>
      <c r="O144" s="63"/>
      <c r="P144" s="63"/>
      <c r="Q144" s="63"/>
    </row>
    <row r="145" spans="1:17" ht="15.75" customHeight="1" x14ac:dyDescent="0.2">
      <c r="A145" s="21"/>
      <c r="B145" s="22"/>
      <c r="C145" s="17">
        <f>IF(O145=0,IF(N145="Y",IF('Expense Categories'!$G$4="Y",G145-ROUND(E145,2)-ROUND(D145,2),Expenses!G145),G145),0)</f>
        <v>0</v>
      </c>
      <c r="D145" s="17">
        <f>IF(H145='Expense Categories'!A$2,IF(N145="Y",IF('Expense Categories'!$G$4="Y",IF(ISNUMBER(MATCH(H145,'Expense Categories'!$D$2:$D$15,0)),0,(($G145-$F145)/2)/'Expense Categories'!$I$1*'Expense Categories'!$G$1),0),0),IF(N145="Y",IF('Expense Categories'!$G$4="Y",IF(ISNUMBER(MATCH(H145,'Expense Categories'!$D$2:$D$15,0)),0,($G145-$F145)/'Expense Categories'!$I$1*'Expense Categories'!$G$1),0),0))</f>
        <v>0</v>
      </c>
      <c r="E145" s="17">
        <f>IF(H145='Expense Categories'!A$2,IF(N145="Y",IF('Expense Categories'!$G$4="Y",IF(ISNUMBER(MATCH(H145,'Expense Categories'!$D$2:$D$15,0)),0,(($G145-$F145)/2)/'Expense Categories'!$I$1*'Expense Categories'!$G$2),0),0),IF(N145="Y",IF('Expense Categories'!$G$4="Y",IF(ISNUMBER(MATCH(H145,'Expense Categories'!$D$2:$D$15,0)),0,($G145-$F145)/'Expense Categories'!$I$1*'Expense Categories'!$G$2),0),0))</f>
        <v>0</v>
      </c>
      <c r="F145" s="18"/>
      <c r="G145" s="27"/>
      <c r="H145" s="21"/>
      <c r="N145" s="34"/>
      <c r="O145" s="63"/>
      <c r="P145" s="63"/>
      <c r="Q145" s="63"/>
    </row>
    <row r="146" spans="1:17" ht="15.75" customHeight="1" x14ac:dyDescent="0.2">
      <c r="A146" s="21"/>
      <c r="B146" s="22"/>
      <c r="C146" s="17">
        <f>IF(O146=0,IF(N146="Y",IF('Expense Categories'!$G$4="Y",G146-ROUND(E146,2)-ROUND(D146,2),Expenses!G146),G146),0)</f>
        <v>0</v>
      </c>
      <c r="D146" s="17">
        <f>IF(H146='Expense Categories'!A$2,IF(N146="Y",IF('Expense Categories'!$G$4="Y",IF(ISNUMBER(MATCH(H146,'Expense Categories'!$D$2:$D$15,0)),0,(($G146-$F146)/2)/'Expense Categories'!$I$1*'Expense Categories'!$G$1),0),0),IF(N146="Y",IF('Expense Categories'!$G$4="Y",IF(ISNUMBER(MATCH(H146,'Expense Categories'!$D$2:$D$15,0)),0,($G146-$F146)/'Expense Categories'!$I$1*'Expense Categories'!$G$1),0),0))</f>
        <v>0</v>
      </c>
      <c r="E146" s="17">
        <f>IF(H146='Expense Categories'!A$2,IF(N146="Y",IF('Expense Categories'!$G$4="Y",IF(ISNUMBER(MATCH(H146,'Expense Categories'!$D$2:$D$15,0)),0,(($G146-$F146)/2)/'Expense Categories'!$I$1*'Expense Categories'!$G$2),0),0),IF(N146="Y",IF('Expense Categories'!$G$4="Y",IF(ISNUMBER(MATCH(H146,'Expense Categories'!$D$2:$D$15,0)),0,($G146-$F146)/'Expense Categories'!$I$1*'Expense Categories'!$G$2),0),0))</f>
        <v>0</v>
      </c>
      <c r="F146" s="18"/>
      <c r="G146" s="18"/>
      <c r="H146" s="21"/>
      <c r="N146" s="34"/>
      <c r="O146" s="63"/>
      <c r="P146" s="63"/>
      <c r="Q146" s="63"/>
    </row>
    <row r="147" spans="1:17" ht="15.75" customHeight="1" x14ac:dyDescent="0.2">
      <c r="A147" s="21"/>
      <c r="B147" s="22"/>
      <c r="C147" s="17">
        <f>IF(O147=0,IF(N147="Y",IF('Expense Categories'!$G$4="Y",G147-ROUND(E147,2)-ROUND(D147,2),Expenses!G147),G147),0)</f>
        <v>0</v>
      </c>
      <c r="D147" s="17">
        <f>IF(H147='Expense Categories'!A$2,IF(N147="Y",IF('Expense Categories'!$G$4="Y",IF(ISNUMBER(MATCH(H147,'Expense Categories'!$D$2:$D$15,0)),0,(($G147-$F147)/2)/'Expense Categories'!$I$1*'Expense Categories'!$G$1),0),0),IF(N147="Y",IF('Expense Categories'!$G$4="Y",IF(ISNUMBER(MATCH(H147,'Expense Categories'!$D$2:$D$15,0)),0,($G147-$F147)/'Expense Categories'!$I$1*'Expense Categories'!$G$1),0),0))</f>
        <v>0</v>
      </c>
      <c r="E147" s="17">
        <f>IF(H147='Expense Categories'!A$2,IF(N147="Y",IF('Expense Categories'!$G$4="Y",IF(ISNUMBER(MATCH(H147,'Expense Categories'!$D$2:$D$15,0)),0,(($G147-$F147)/2)/'Expense Categories'!$I$1*'Expense Categories'!$G$2),0),0),IF(N147="Y",IF('Expense Categories'!$G$4="Y",IF(ISNUMBER(MATCH(H147,'Expense Categories'!$D$2:$D$15,0)),0,($G147-$F147)/'Expense Categories'!$I$1*'Expense Categories'!$G$2),0),0))</f>
        <v>0</v>
      </c>
      <c r="F147" s="18"/>
      <c r="G147" s="18"/>
      <c r="H147" s="21"/>
      <c r="N147" s="34"/>
      <c r="O147" s="63"/>
      <c r="P147" s="63"/>
      <c r="Q147" s="63"/>
    </row>
    <row r="148" spans="1:17" ht="15.75" customHeight="1" x14ac:dyDescent="0.2">
      <c r="A148" s="21"/>
      <c r="B148" s="22"/>
      <c r="C148" s="17">
        <f>IF(O148=0,IF(N148="Y",IF('Expense Categories'!$G$4="Y",G148-ROUND(E148,2)-ROUND(D148,2),Expenses!G148),G148),0)</f>
        <v>0</v>
      </c>
      <c r="D148" s="17">
        <f>IF(H148='Expense Categories'!A$2,IF(N148="Y",IF('Expense Categories'!$G$4="Y",IF(ISNUMBER(MATCH(H148,'Expense Categories'!$D$2:$D$15,0)),0,(($G148-$F148)/2)/'Expense Categories'!$I$1*'Expense Categories'!$G$1),0),0),IF(N148="Y",IF('Expense Categories'!$G$4="Y",IF(ISNUMBER(MATCH(H148,'Expense Categories'!$D$2:$D$15,0)),0,($G148-$F148)/'Expense Categories'!$I$1*'Expense Categories'!$G$1),0),0))</f>
        <v>0</v>
      </c>
      <c r="E148" s="17">
        <f>IF(H148='Expense Categories'!A$2,IF(N148="Y",IF('Expense Categories'!$G$4="Y",IF(ISNUMBER(MATCH(H148,'Expense Categories'!$D$2:$D$15,0)),0,(($G148-$F148)/2)/'Expense Categories'!$I$1*'Expense Categories'!$G$2),0),0),IF(N148="Y",IF('Expense Categories'!$G$4="Y",IF(ISNUMBER(MATCH(H148,'Expense Categories'!$D$2:$D$15,0)),0,($G148-$F148)/'Expense Categories'!$I$1*'Expense Categories'!$G$2),0),0))</f>
        <v>0</v>
      </c>
      <c r="F148" s="18"/>
      <c r="G148" s="18"/>
      <c r="H148" s="21"/>
      <c r="N148" s="34"/>
      <c r="O148" s="63"/>
      <c r="P148" s="63"/>
      <c r="Q148" s="63"/>
    </row>
    <row r="149" spans="1:17" ht="15.75" customHeight="1" x14ac:dyDescent="0.2">
      <c r="A149" s="21"/>
      <c r="B149" s="22"/>
      <c r="C149" s="17">
        <f>IF(O149=0,IF(N149="Y",IF('Expense Categories'!$G$4="Y",G149-ROUND(E149,2)-ROUND(D149,2),Expenses!G149),G149),0)</f>
        <v>0</v>
      </c>
      <c r="D149" s="17">
        <f>IF(H149='Expense Categories'!A$2,IF(N149="Y",IF('Expense Categories'!$G$4="Y",IF(ISNUMBER(MATCH(H149,'Expense Categories'!$D$2:$D$15,0)),0,(($G149-$F149)/2)/'Expense Categories'!$I$1*'Expense Categories'!$G$1),0),0),IF(N149="Y",IF('Expense Categories'!$G$4="Y",IF(ISNUMBER(MATCH(H149,'Expense Categories'!$D$2:$D$15,0)),0,($G149-$F149)/'Expense Categories'!$I$1*'Expense Categories'!$G$1),0),0))</f>
        <v>0</v>
      </c>
      <c r="E149" s="17">
        <f>IF(H149='Expense Categories'!A$2,IF(N149="Y",IF('Expense Categories'!$G$4="Y",IF(ISNUMBER(MATCH(H149,'Expense Categories'!$D$2:$D$15,0)),0,(($G149-$F149)/2)/'Expense Categories'!$I$1*'Expense Categories'!$G$2),0),0),IF(N149="Y",IF('Expense Categories'!$G$4="Y",IF(ISNUMBER(MATCH(H149,'Expense Categories'!$D$2:$D$15,0)),0,($G149-$F149)/'Expense Categories'!$I$1*'Expense Categories'!$G$2),0),0))</f>
        <v>0</v>
      </c>
      <c r="F149" s="18"/>
      <c r="G149" s="18"/>
      <c r="H149" s="21"/>
      <c r="N149" s="34"/>
      <c r="O149" s="63"/>
      <c r="P149" s="63"/>
      <c r="Q149" s="63"/>
    </row>
    <row r="150" spans="1:17" ht="15.75" customHeight="1" x14ac:dyDescent="0.2">
      <c r="A150" s="28"/>
      <c r="B150" s="22"/>
      <c r="C150" s="17">
        <f>IF(O150=0,IF(N150="Y",IF('Expense Categories'!$G$4="Y",G150-ROUND(E150,2)-ROUND(D150,2),Expenses!G150),G150),0)</f>
        <v>0</v>
      </c>
      <c r="D150" s="17">
        <f>IF(H150='Expense Categories'!A$2,IF(N150="Y",IF('Expense Categories'!$G$4="Y",IF(ISNUMBER(MATCH(H150,'Expense Categories'!$D$2:$D$15,0)),0,(($G150-$F150)/2)/'Expense Categories'!$I$1*'Expense Categories'!$G$1),0),0),IF(N150="Y",IF('Expense Categories'!$G$4="Y",IF(ISNUMBER(MATCH(H150,'Expense Categories'!$D$2:$D$15,0)),0,($G150-$F150)/'Expense Categories'!$I$1*'Expense Categories'!$G$1),0),0))</f>
        <v>0</v>
      </c>
      <c r="E150" s="17">
        <f>IF(H150='Expense Categories'!A$2,IF(N150="Y",IF('Expense Categories'!$G$4="Y",IF(ISNUMBER(MATCH(H150,'Expense Categories'!$D$2:$D$15,0)),0,(($G150-$F150)/2)/'Expense Categories'!$I$1*'Expense Categories'!$G$2),0),0),IF(N150="Y",IF('Expense Categories'!$G$4="Y",IF(ISNUMBER(MATCH(H150,'Expense Categories'!$D$2:$D$15,0)),0,($G150-$F150)/'Expense Categories'!$I$1*'Expense Categories'!$G$2),0),0))</f>
        <v>0</v>
      </c>
      <c r="F150" s="18"/>
      <c r="G150" s="18"/>
      <c r="H150" s="28"/>
      <c r="N150" s="34"/>
      <c r="O150" s="63"/>
      <c r="P150" s="63"/>
      <c r="Q150" s="63"/>
    </row>
    <row r="151" spans="1:17" ht="15.75" customHeight="1" x14ac:dyDescent="0.2">
      <c r="A151" s="21"/>
      <c r="B151" s="22"/>
      <c r="C151" s="17">
        <f>IF(O151=0,IF(N151="Y",IF('Expense Categories'!$G$4="Y",G151-ROUND(E151,2)-ROUND(D151,2),Expenses!G151),G151),0)</f>
        <v>0</v>
      </c>
      <c r="D151" s="17">
        <f>IF(H151='Expense Categories'!A$2,IF(N151="Y",IF('Expense Categories'!$G$4="Y",IF(ISNUMBER(MATCH(H151,'Expense Categories'!$D$2:$D$15,0)),0,(($G151-$F151)/2)/'Expense Categories'!$I$1*'Expense Categories'!$G$1),0),0),IF(N151="Y",IF('Expense Categories'!$G$4="Y",IF(ISNUMBER(MATCH(H151,'Expense Categories'!$D$2:$D$15,0)),0,($G151-$F151)/'Expense Categories'!$I$1*'Expense Categories'!$G$1),0),0))</f>
        <v>0</v>
      </c>
      <c r="E151" s="17">
        <f>IF(H151='Expense Categories'!A$2,IF(N151="Y",IF('Expense Categories'!$G$4="Y",IF(ISNUMBER(MATCH(H151,'Expense Categories'!$D$2:$D$15,0)),0,(($G151-$F151)/2)/'Expense Categories'!$I$1*'Expense Categories'!$G$2),0),0),IF(N151="Y",IF('Expense Categories'!$G$4="Y",IF(ISNUMBER(MATCH(H151,'Expense Categories'!$D$2:$D$15,0)),0,($G151-$F151)/'Expense Categories'!$I$1*'Expense Categories'!$G$2),0),0))</f>
        <v>0</v>
      </c>
      <c r="F151" s="18"/>
      <c r="G151" s="18"/>
      <c r="H151" s="21"/>
      <c r="N151" s="34"/>
      <c r="O151" s="63"/>
      <c r="P151" s="63"/>
      <c r="Q151" s="63"/>
    </row>
    <row r="152" spans="1:17" ht="15.75" customHeight="1" x14ac:dyDescent="0.2">
      <c r="A152" s="21"/>
      <c r="B152" s="22"/>
      <c r="C152" s="17">
        <f>IF(O152=0,IF(N152="Y",IF('Expense Categories'!$G$4="Y",G152-ROUND(E152,2)-ROUND(D152,2),Expenses!G152),G152),0)</f>
        <v>0</v>
      </c>
      <c r="D152" s="17">
        <f>IF(H152='Expense Categories'!A$2,IF(N152="Y",IF('Expense Categories'!$G$4="Y",IF(ISNUMBER(MATCH(H152,'Expense Categories'!$D$2:$D$15,0)),0,(($G152-$F152)/2)/'Expense Categories'!$I$1*'Expense Categories'!$G$1),0),0),IF(N152="Y",IF('Expense Categories'!$G$4="Y",IF(ISNUMBER(MATCH(H152,'Expense Categories'!$D$2:$D$15,0)),0,($G152-$F152)/'Expense Categories'!$I$1*'Expense Categories'!$G$1),0),0))</f>
        <v>0</v>
      </c>
      <c r="E152" s="17">
        <f>IF(H152='Expense Categories'!A$2,IF(N152="Y",IF('Expense Categories'!$G$4="Y",IF(ISNUMBER(MATCH(H152,'Expense Categories'!$D$2:$D$15,0)),0,(($G152-$F152)/2)/'Expense Categories'!$I$1*'Expense Categories'!$G$2),0),0),IF(N152="Y",IF('Expense Categories'!$G$4="Y",IF(ISNUMBER(MATCH(H152,'Expense Categories'!$D$2:$D$15,0)),0,($G152-$F152)/'Expense Categories'!$I$1*'Expense Categories'!$G$2),0),0))</f>
        <v>0</v>
      </c>
      <c r="F152" s="18"/>
      <c r="G152" s="18"/>
      <c r="H152" s="21"/>
      <c r="N152" s="34"/>
      <c r="O152" s="63"/>
      <c r="P152" s="63"/>
      <c r="Q152" s="63"/>
    </row>
    <row r="153" spans="1:17" ht="15.75" customHeight="1" x14ac:dyDescent="0.2">
      <c r="A153" s="21"/>
      <c r="B153" s="22"/>
      <c r="C153" s="17">
        <f>IF(O153=0,IF(N153="Y",IF('Expense Categories'!$G$4="Y",G153-ROUND(E153,2)-ROUND(D153,2),Expenses!G153),G153),0)</f>
        <v>0</v>
      </c>
      <c r="D153" s="17">
        <f>IF(H153='Expense Categories'!A$2,IF(N153="Y",IF('Expense Categories'!$G$4="Y",IF(ISNUMBER(MATCH(H153,'Expense Categories'!$D$2:$D$15,0)),0,(($G153-$F153)/2)/'Expense Categories'!$I$1*'Expense Categories'!$G$1),0),0),IF(N153="Y",IF('Expense Categories'!$G$4="Y",IF(ISNUMBER(MATCH(H153,'Expense Categories'!$D$2:$D$15,0)),0,($G153-$F153)/'Expense Categories'!$I$1*'Expense Categories'!$G$1),0),0))</f>
        <v>0</v>
      </c>
      <c r="E153" s="17">
        <f>IF(H153='Expense Categories'!A$2,IF(N153="Y",IF('Expense Categories'!$G$4="Y",IF(ISNUMBER(MATCH(H153,'Expense Categories'!$D$2:$D$15,0)),0,(($G153-$F153)/2)/'Expense Categories'!$I$1*'Expense Categories'!$G$2),0),0),IF(N153="Y",IF('Expense Categories'!$G$4="Y",IF(ISNUMBER(MATCH(H153,'Expense Categories'!$D$2:$D$15,0)),0,($G153-$F153)/'Expense Categories'!$I$1*'Expense Categories'!$G$2),0),0))</f>
        <v>0</v>
      </c>
      <c r="F153" s="18"/>
      <c r="G153" s="18"/>
      <c r="H153" s="21"/>
      <c r="N153" s="34"/>
      <c r="O153" s="63"/>
      <c r="P153" s="63"/>
      <c r="Q153" s="63"/>
    </row>
    <row r="154" spans="1:17" ht="15.75" customHeight="1" x14ac:dyDescent="0.2">
      <c r="A154" s="21"/>
      <c r="B154" s="22"/>
      <c r="C154" s="17">
        <f>IF(O154=0,IF(N154="Y",IF('Expense Categories'!$G$4="Y",G154-ROUND(E154,2)-ROUND(D154,2),Expenses!G154),G154),0)</f>
        <v>0</v>
      </c>
      <c r="D154" s="17">
        <f>IF(H154='Expense Categories'!A$2,IF(N154="Y",IF('Expense Categories'!$G$4="Y",IF(ISNUMBER(MATCH(H154,'Expense Categories'!$D$2:$D$15,0)),0,(($G154-$F154)/2)/'Expense Categories'!$I$1*'Expense Categories'!$G$1),0),0),IF(N154="Y",IF('Expense Categories'!$G$4="Y",IF(ISNUMBER(MATCH(H154,'Expense Categories'!$D$2:$D$15,0)),0,($G154-$F154)/'Expense Categories'!$I$1*'Expense Categories'!$G$1),0),0))</f>
        <v>0</v>
      </c>
      <c r="E154" s="17">
        <f>IF(H154='Expense Categories'!A$2,IF(N154="Y",IF('Expense Categories'!$G$4="Y",IF(ISNUMBER(MATCH(H154,'Expense Categories'!$D$2:$D$15,0)),0,(($G154-$F154)/2)/'Expense Categories'!$I$1*'Expense Categories'!$G$2),0),0),IF(N154="Y",IF('Expense Categories'!$G$4="Y",IF(ISNUMBER(MATCH(H154,'Expense Categories'!$D$2:$D$15,0)),0,($G154-$F154)/'Expense Categories'!$I$1*'Expense Categories'!$G$2),0),0))</f>
        <v>0</v>
      </c>
      <c r="F154" s="18"/>
      <c r="G154" s="18"/>
      <c r="H154" s="21"/>
      <c r="N154" s="34"/>
      <c r="O154" s="63"/>
      <c r="P154" s="63"/>
      <c r="Q154" s="63"/>
    </row>
    <row r="155" spans="1:17" ht="15.75" customHeight="1" x14ac:dyDescent="0.2">
      <c r="A155" s="21"/>
      <c r="B155" s="22"/>
      <c r="C155" s="17">
        <f>IF(O155=0,IF(N155="Y",IF('Expense Categories'!$G$4="Y",G155-ROUND(E155,2)-ROUND(D155,2),Expenses!G155),G155),0)</f>
        <v>0</v>
      </c>
      <c r="D155" s="17">
        <f>IF(H155='Expense Categories'!A$2,IF(N155="Y",IF('Expense Categories'!$G$4="Y",IF(ISNUMBER(MATCH(H155,'Expense Categories'!$D$2:$D$15,0)),0,(($G155-$F155)/2)/'Expense Categories'!$I$1*'Expense Categories'!$G$1),0),0),IF(N155="Y",IF('Expense Categories'!$G$4="Y",IF(ISNUMBER(MATCH(H155,'Expense Categories'!$D$2:$D$15,0)),0,($G155-$F155)/'Expense Categories'!$I$1*'Expense Categories'!$G$1),0),0))</f>
        <v>0</v>
      </c>
      <c r="E155" s="17">
        <f>IF(H155='Expense Categories'!A$2,IF(N155="Y",IF('Expense Categories'!$G$4="Y",IF(ISNUMBER(MATCH(H155,'Expense Categories'!$D$2:$D$15,0)),0,(($G155-$F155)/2)/'Expense Categories'!$I$1*'Expense Categories'!$G$2),0),0),IF(N155="Y",IF('Expense Categories'!$G$4="Y",IF(ISNUMBER(MATCH(H155,'Expense Categories'!$D$2:$D$15,0)),0,($G155-$F155)/'Expense Categories'!$I$1*'Expense Categories'!$G$2),0),0))</f>
        <v>0</v>
      </c>
      <c r="F155" s="18"/>
      <c r="G155" s="18"/>
      <c r="H155" s="21"/>
      <c r="N155" s="34"/>
      <c r="O155" s="63"/>
      <c r="P155" s="63"/>
      <c r="Q155" s="63"/>
    </row>
    <row r="156" spans="1:17" ht="15.75" customHeight="1" x14ac:dyDescent="0.2">
      <c r="A156" s="21"/>
      <c r="B156" s="22"/>
      <c r="C156" s="17">
        <f>IF(O156=0,IF(N156="Y",IF('Expense Categories'!$G$4="Y",G156-ROUND(E156,2)-ROUND(D156,2),Expenses!G156),G156),0)</f>
        <v>0</v>
      </c>
      <c r="D156" s="17">
        <f>IF(H156='Expense Categories'!A$2,IF(N156="Y",IF('Expense Categories'!$G$4="Y",IF(ISNUMBER(MATCH(H156,'Expense Categories'!$D$2:$D$15,0)),0,(($G156-$F156)/2)/'Expense Categories'!$I$1*'Expense Categories'!$G$1),0),0),IF(N156="Y",IF('Expense Categories'!$G$4="Y",IF(ISNUMBER(MATCH(H156,'Expense Categories'!$D$2:$D$15,0)),0,($G156-$F156)/'Expense Categories'!$I$1*'Expense Categories'!$G$1),0),0))</f>
        <v>0</v>
      </c>
      <c r="E156" s="17">
        <f>IF(H156='Expense Categories'!A$2,IF(N156="Y",IF('Expense Categories'!$G$4="Y",IF(ISNUMBER(MATCH(H156,'Expense Categories'!$D$2:$D$15,0)),0,(($G156-$F156)/2)/'Expense Categories'!$I$1*'Expense Categories'!$G$2),0),0),IF(N156="Y",IF('Expense Categories'!$G$4="Y",IF(ISNUMBER(MATCH(H156,'Expense Categories'!$D$2:$D$15,0)),0,($G156-$F156)/'Expense Categories'!$I$1*'Expense Categories'!$G$2),0),0))</f>
        <v>0</v>
      </c>
      <c r="F156" s="18"/>
      <c r="G156" s="18"/>
      <c r="H156" s="21"/>
      <c r="N156" s="34"/>
      <c r="O156" s="63"/>
      <c r="P156" s="63"/>
      <c r="Q156" s="63"/>
    </row>
    <row r="157" spans="1:17" ht="15.75" customHeight="1" x14ac:dyDescent="0.2">
      <c r="A157" s="21"/>
      <c r="B157" s="22"/>
      <c r="C157" s="17">
        <f>IF(O157=0,IF(N157="Y",IF('Expense Categories'!$G$4="Y",G157-ROUND(E157,2)-ROUND(D157,2),Expenses!G157),G157),0)</f>
        <v>0</v>
      </c>
      <c r="D157" s="17">
        <f>IF(H157='Expense Categories'!A$2,IF(N157="Y",IF('Expense Categories'!$G$4="Y",IF(ISNUMBER(MATCH(H157,'Expense Categories'!$D$2:$D$15,0)),0,(($G157-$F157)/2)/'Expense Categories'!$I$1*'Expense Categories'!$G$1),0),0),IF(N157="Y",IF('Expense Categories'!$G$4="Y",IF(ISNUMBER(MATCH(H157,'Expense Categories'!$D$2:$D$15,0)),0,($G157-$F157)/'Expense Categories'!$I$1*'Expense Categories'!$G$1),0),0))</f>
        <v>0</v>
      </c>
      <c r="E157" s="17">
        <f>IF(H157='Expense Categories'!A$2,IF(N157="Y",IF('Expense Categories'!$G$4="Y",IF(ISNUMBER(MATCH(H157,'Expense Categories'!$D$2:$D$15,0)),0,(($G157-$F157)/2)/'Expense Categories'!$I$1*'Expense Categories'!$G$2),0),0),IF(N157="Y",IF('Expense Categories'!$G$4="Y",IF(ISNUMBER(MATCH(H157,'Expense Categories'!$D$2:$D$15,0)),0,($G157-$F157)/'Expense Categories'!$I$1*'Expense Categories'!$G$2),0),0))</f>
        <v>0</v>
      </c>
      <c r="F157" s="18"/>
      <c r="G157" s="18"/>
      <c r="H157" s="21"/>
      <c r="N157" s="34"/>
      <c r="O157" s="63"/>
      <c r="P157" s="63"/>
      <c r="Q157" s="63"/>
    </row>
    <row r="158" spans="1:17" ht="15.75" customHeight="1" x14ac:dyDescent="0.2">
      <c r="A158" s="21"/>
      <c r="B158" s="22"/>
      <c r="C158" s="17">
        <f>IF(O158=0,IF(N158="Y",IF('Expense Categories'!$G$4="Y",G158-ROUND(E158,2)-ROUND(D158,2),Expenses!G158),G158),0)</f>
        <v>0</v>
      </c>
      <c r="D158" s="17">
        <f>IF(H158='Expense Categories'!A$2,IF(N158="Y",IF('Expense Categories'!$G$4="Y",IF(ISNUMBER(MATCH(H158,'Expense Categories'!$D$2:$D$15,0)),0,(($G158-$F158)/2)/'Expense Categories'!$I$1*'Expense Categories'!$G$1),0),0),IF(N158="Y",IF('Expense Categories'!$G$4="Y",IF(ISNUMBER(MATCH(H158,'Expense Categories'!$D$2:$D$15,0)),0,($G158-$F158)/'Expense Categories'!$I$1*'Expense Categories'!$G$1),0),0))</f>
        <v>0</v>
      </c>
      <c r="E158" s="17">
        <f>IF(H158='Expense Categories'!A$2,IF(N158="Y",IF('Expense Categories'!$G$4="Y",IF(ISNUMBER(MATCH(H158,'Expense Categories'!$D$2:$D$15,0)),0,(($G158-$F158)/2)/'Expense Categories'!$I$1*'Expense Categories'!$G$2),0),0),IF(N158="Y",IF('Expense Categories'!$G$4="Y",IF(ISNUMBER(MATCH(H158,'Expense Categories'!$D$2:$D$15,0)),0,($G158-$F158)/'Expense Categories'!$I$1*'Expense Categories'!$G$2),0),0))</f>
        <v>0</v>
      </c>
      <c r="F158" s="18"/>
      <c r="G158" s="18"/>
      <c r="H158" s="21"/>
      <c r="N158" s="34"/>
      <c r="O158" s="63"/>
      <c r="P158" s="63"/>
      <c r="Q158" s="63"/>
    </row>
    <row r="159" spans="1:17" ht="15.75" customHeight="1" x14ac:dyDescent="0.2">
      <c r="A159" s="21"/>
      <c r="B159" s="22"/>
      <c r="C159" s="17">
        <f>IF(O159=0,IF(N159="Y",IF('Expense Categories'!$G$4="Y",G159-ROUND(E159,2)-ROUND(D159,2),Expenses!G159),G159),0)</f>
        <v>0</v>
      </c>
      <c r="D159" s="17">
        <f>IF(H159='Expense Categories'!A$2,IF(N159="Y",IF('Expense Categories'!$G$4="Y",IF(ISNUMBER(MATCH(H159,'Expense Categories'!$D$2:$D$15,0)),0,(($G159-$F159)/2)/'Expense Categories'!$I$1*'Expense Categories'!$G$1),0),0),IF(N159="Y",IF('Expense Categories'!$G$4="Y",IF(ISNUMBER(MATCH(H159,'Expense Categories'!$D$2:$D$15,0)),0,($G159-$F159)/'Expense Categories'!$I$1*'Expense Categories'!$G$1),0),0))</f>
        <v>0</v>
      </c>
      <c r="E159" s="17">
        <f>IF(H159='Expense Categories'!A$2,IF(N159="Y",IF('Expense Categories'!$G$4="Y",IF(ISNUMBER(MATCH(H159,'Expense Categories'!$D$2:$D$15,0)),0,(($G159-$F159)/2)/'Expense Categories'!$I$1*'Expense Categories'!$G$2),0),0),IF(N159="Y",IF('Expense Categories'!$G$4="Y",IF(ISNUMBER(MATCH(H159,'Expense Categories'!$D$2:$D$15,0)),0,($G159-$F159)/'Expense Categories'!$I$1*'Expense Categories'!$G$2),0),0))</f>
        <v>0</v>
      </c>
      <c r="F159" s="18"/>
      <c r="G159" s="18"/>
      <c r="H159" s="21"/>
      <c r="N159" s="34"/>
      <c r="O159" s="63"/>
      <c r="P159" s="63"/>
      <c r="Q159" s="63"/>
    </row>
    <row r="160" spans="1:17" ht="15.75" customHeight="1" x14ac:dyDescent="0.2">
      <c r="A160" s="21"/>
      <c r="B160" s="22"/>
      <c r="C160" s="17">
        <f>IF(O160=0,IF(N160="Y",IF('Expense Categories'!$G$4="Y",G160-ROUND(E160,2)-ROUND(D160,2),Expenses!G160),G160),0)</f>
        <v>0</v>
      </c>
      <c r="D160" s="17">
        <f>IF(H160='Expense Categories'!A$2,IF(N160="Y",IF('Expense Categories'!$G$4="Y",IF(ISNUMBER(MATCH(H160,'Expense Categories'!$D$2:$D$15,0)),0,(($G160-$F160)/2)/'Expense Categories'!$I$1*'Expense Categories'!$G$1),0),0),IF(N160="Y",IF('Expense Categories'!$G$4="Y",IF(ISNUMBER(MATCH(H160,'Expense Categories'!$D$2:$D$15,0)),0,($G160-$F160)/'Expense Categories'!$I$1*'Expense Categories'!$G$1),0),0))</f>
        <v>0</v>
      </c>
      <c r="E160" s="17">
        <f>IF(H160='Expense Categories'!A$2,IF(N160="Y",IF('Expense Categories'!$G$4="Y",IF(ISNUMBER(MATCH(H160,'Expense Categories'!$D$2:$D$15,0)),0,(($G160-$F160)/2)/'Expense Categories'!$I$1*'Expense Categories'!$G$2),0),0),IF(N160="Y",IF('Expense Categories'!$G$4="Y",IF(ISNUMBER(MATCH(H160,'Expense Categories'!$D$2:$D$15,0)),0,($G160-$F160)/'Expense Categories'!$I$1*'Expense Categories'!$G$2),0),0))</f>
        <v>0</v>
      </c>
      <c r="F160" s="18"/>
      <c r="G160" s="18"/>
      <c r="H160" s="21"/>
      <c r="N160" s="34"/>
      <c r="O160" s="63"/>
      <c r="P160" s="63"/>
      <c r="Q160" s="63"/>
    </row>
    <row r="161" spans="1:17" ht="15.75" customHeight="1" x14ac:dyDescent="0.2">
      <c r="A161" s="21"/>
      <c r="B161" s="22"/>
      <c r="C161" s="17">
        <f>IF(O161=0,IF(N161="Y",IF('Expense Categories'!$G$4="Y",G161-ROUND(E161,2)-ROUND(D161,2),Expenses!G161),G161),0)</f>
        <v>0</v>
      </c>
      <c r="D161" s="17">
        <f>IF(H161='Expense Categories'!A$2,IF(N161="Y",IF('Expense Categories'!$G$4="Y",IF(ISNUMBER(MATCH(H161,'Expense Categories'!$D$2:$D$15,0)),0,(($G161-$F161)/2)/'Expense Categories'!$I$1*'Expense Categories'!$G$1),0),0),IF(N161="Y",IF('Expense Categories'!$G$4="Y",IF(ISNUMBER(MATCH(H161,'Expense Categories'!$D$2:$D$15,0)),0,($G161-$F161)/'Expense Categories'!$I$1*'Expense Categories'!$G$1),0),0))</f>
        <v>0</v>
      </c>
      <c r="E161" s="17">
        <f>IF(H161='Expense Categories'!A$2,IF(N161="Y",IF('Expense Categories'!$G$4="Y",IF(ISNUMBER(MATCH(H161,'Expense Categories'!$D$2:$D$15,0)),0,(($G161-$F161)/2)/'Expense Categories'!$I$1*'Expense Categories'!$G$2),0),0),IF(N161="Y",IF('Expense Categories'!$G$4="Y",IF(ISNUMBER(MATCH(H161,'Expense Categories'!$D$2:$D$15,0)),0,($G161-$F161)/'Expense Categories'!$I$1*'Expense Categories'!$G$2),0),0))</f>
        <v>0</v>
      </c>
      <c r="F161" s="18"/>
      <c r="G161" s="18"/>
      <c r="H161" s="21"/>
      <c r="N161" s="34"/>
      <c r="O161" s="63"/>
      <c r="P161" s="63"/>
      <c r="Q161" s="63"/>
    </row>
    <row r="162" spans="1:17" ht="15.75" customHeight="1" x14ac:dyDescent="0.2">
      <c r="A162" s="21"/>
      <c r="B162" s="22"/>
      <c r="C162" s="17">
        <f>IF(O162=0,IF(N162="Y",IF('Expense Categories'!$G$4="Y",G162-ROUND(E162,2)-ROUND(D162,2),Expenses!G162),G162),0)</f>
        <v>0</v>
      </c>
      <c r="D162" s="17">
        <f>IF(H162='Expense Categories'!A$2,IF(N162="Y",IF('Expense Categories'!$G$4="Y",IF(ISNUMBER(MATCH(H162,'Expense Categories'!$D$2:$D$15,0)),0,(($G162-$F162)/2)/'Expense Categories'!$I$1*'Expense Categories'!$G$1),0),0),IF(N162="Y",IF('Expense Categories'!$G$4="Y",IF(ISNUMBER(MATCH(H162,'Expense Categories'!$D$2:$D$15,0)),0,($G162-$F162)/'Expense Categories'!$I$1*'Expense Categories'!$G$1),0),0))</f>
        <v>0</v>
      </c>
      <c r="E162" s="17">
        <f>IF(H162='Expense Categories'!A$2,IF(N162="Y",IF('Expense Categories'!$G$4="Y",IF(ISNUMBER(MATCH(H162,'Expense Categories'!$D$2:$D$15,0)),0,(($G162-$F162)/2)/'Expense Categories'!$I$1*'Expense Categories'!$G$2),0),0),IF(N162="Y",IF('Expense Categories'!$G$4="Y",IF(ISNUMBER(MATCH(H162,'Expense Categories'!$D$2:$D$15,0)),0,($G162-$F162)/'Expense Categories'!$I$1*'Expense Categories'!$G$2),0),0))</f>
        <v>0</v>
      </c>
      <c r="F162" s="18"/>
      <c r="G162" s="18"/>
      <c r="H162" s="21"/>
      <c r="N162" s="34"/>
      <c r="O162" s="63"/>
      <c r="P162" s="63"/>
      <c r="Q162" s="63"/>
    </row>
    <row r="163" spans="1:17" ht="15.75" customHeight="1" x14ac:dyDescent="0.2">
      <c r="A163" s="21"/>
      <c r="B163" s="22"/>
      <c r="C163" s="17">
        <f>IF(O163=0,IF(N163="Y",IF('Expense Categories'!$G$4="Y",G163-ROUND(E163,2)-ROUND(D163,2),Expenses!G163),G163),0)</f>
        <v>0</v>
      </c>
      <c r="D163" s="17">
        <f>IF(H163='Expense Categories'!A$2,IF(N163="Y",IF('Expense Categories'!$G$4="Y",IF(ISNUMBER(MATCH(H163,'Expense Categories'!$D$2:$D$15,0)),0,(($G163-$F163)/2)/'Expense Categories'!$I$1*'Expense Categories'!$G$1),0),0),IF(N163="Y",IF('Expense Categories'!$G$4="Y",IF(ISNUMBER(MATCH(H163,'Expense Categories'!$D$2:$D$15,0)),0,($G163-$F163)/'Expense Categories'!$I$1*'Expense Categories'!$G$1),0),0))</f>
        <v>0</v>
      </c>
      <c r="E163" s="17">
        <f>IF(H163='Expense Categories'!A$2,IF(N163="Y",IF('Expense Categories'!$G$4="Y",IF(ISNUMBER(MATCH(H163,'Expense Categories'!$D$2:$D$15,0)),0,(($G163-$F163)/2)/'Expense Categories'!$I$1*'Expense Categories'!$G$2),0),0),IF(N163="Y",IF('Expense Categories'!$G$4="Y",IF(ISNUMBER(MATCH(H163,'Expense Categories'!$D$2:$D$15,0)),0,($G163-$F163)/'Expense Categories'!$I$1*'Expense Categories'!$G$2),0),0))</f>
        <v>0</v>
      </c>
      <c r="F163" s="18"/>
      <c r="G163" s="18"/>
      <c r="H163" s="21"/>
      <c r="N163" s="34"/>
      <c r="O163" s="63"/>
      <c r="P163" s="63"/>
      <c r="Q163" s="63"/>
    </row>
    <row r="164" spans="1:17" ht="15.75" customHeight="1" x14ac:dyDescent="0.2">
      <c r="A164" s="21"/>
      <c r="B164" s="22"/>
      <c r="C164" s="17">
        <f>IF(O164=0,IF(N164="Y",IF('Expense Categories'!$G$4="Y",G164-ROUND(E164,2)-ROUND(D164,2),Expenses!G164),G164),0)</f>
        <v>0</v>
      </c>
      <c r="D164" s="17">
        <f>IF(H164='Expense Categories'!A$2,IF(N164="Y",IF('Expense Categories'!$G$4="Y",IF(ISNUMBER(MATCH(H164,'Expense Categories'!$D$2:$D$15,0)),0,(($G164-$F164)/2)/'Expense Categories'!$I$1*'Expense Categories'!$G$1),0),0),IF(N164="Y",IF('Expense Categories'!$G$4="Y",IF(ISNUMBER(MATCH(H164,'Expense Categories'!$D$2:$D$15,0)),0,($G164-$F164)/'Expense Categories'!$I$1*'Expense Categories'!$G$1),0),0))</f>
        <v>0</v>
      </c>
      <c r="E164" s="17">
        <f>IF(H164='Expense Categories'!A$2,IF(N164="Y",IF('Expense Categories'!$G$4="Y",IF(ISNUMBER(MATCH(H164,'Expense Categories'!$D$2:$D$15,0)),0,(($G164-$F164)/2)/'Expense Categories'!$I$1*'Expense Categories'!$G$2),0),0),IF(N164="Y",IF('Expense Categories'!$G$4="Y",IF(ISNUMBER(MATCH(H164,'Expense Categories'!$D$2:$D$15,0)),0,($G164-$F164)/'Expense Categories'!$I$1*'Expense Categories'!$G$2),0),0))</f>
        <v>0</v>
      </c>
      <c r="F164" s="18"/>
      <c r="G164" s="18"/>
      <c r="H164" s="21"/>
      <c r="N164" s="34"/>
      <c r="O164" s="63"/>
      <c r="P164" s="63"/>
      <c r="Q164" s="63"/>
    </row>
    <row r="165" spans="1:17" ht="15.75" customHeight="1" x14ac:dyDescent="0.2">
      <c r="A165" s="29"/>
      <c r="B165" s="22"/>
      <c r="C165" s="17">
        <f>IF(O165=0,IF(N165="Y",IF('Expense Categories'!$G$4="Y",G165-ROUND(E165,2)-ROUND(D165,2),Expenses!G165),G165),0)</f>
        <v>0</v>
      </c>
      <c r="D165" s="17">
        <f>IF(H165='Expense Categories'!A$2,IF(N165="Y",IF('Expense Categories'!$G$4="Y",IF(ISNUMBER(MATCH(H165,'Expense Categories'!$D$2:$D$15,0)),0,(($G165-$F165)/2)/'Expense Categories'!$I$1*'Expense Categories'!$G$1),0),0),IF(N165="Y",IF('Expense Categories'!$G$4="Y",IF(ISNUMBER(MATCH(H165,'Expense Categories'!$D$2:$D$15,0)),0,($G165-$F165)/'Expense Categories'!$I$1*'Expense Categories'!$G$1),0),0))</f>
        <v>0</v>
      </c>
      <c r="E165" s="17">
        <f>IF(H165='Expense Categories'!A$2,IF(N165="Y",IF('Expense Categories'!$G$4="Y",IF(ISNUMBER(MATCH(H165,'Expense Categories'!$D$2:$D$15,0)),0,(($G165-$F165)/2)/'Expense Categories'!$I$1*'Expense Categories'!$G$2),0),0),IF(N165="Y",IF('Expense Categories'!$G$4="Y",IF(ISNUMBER(MATCH(H165,'Expense Categories'!$D$2:$D$15,0)),0,($G165-$F165)/'Expense Categories'!$I$1*'Expense Categories'!$G$2),0),0))</f>
        <v>0</v>
      </c>
      <c r="F165" s="18"/>
      <c r="G165" s="18"/>
      <c r="H165" s="29"/>
      <c r="N165" s="34"/>
      <c r="O165" s="63"/>
      <c r="P165" s="63"/>
      <c r="Q165" s="63"/>
    </row>
    <row r="166" spans="1:17" ht="15.75" customHeight="1" x14ac:dyDescent="0.2">
      <c r="A166" s="21"/>
      <c r="B166" s="22"/>
      <c r="C166" s="17">
        <f>IF(O166=0,IF(N166="Y",IF('Expense Categories'!$G$4="Y",G166-ROUND(E166,2)-ROUND(D166,2),Expenses!G166),G166),0)</f>
        <v>0</v>
      </c>
      <c r="D166" s="17">
        <f>IF(H166='Expense Categories'!A$2,IF(N166="Y",IF('Expense Categories'!$G$4="Y",IF(ISNUMBER(MATCH(H166,'Expense Categories'!$D$2:$D$15,0)),0,(($G166-$F166)/2)/'Expense Categories'!$I$1*'Expense Categories'!$G$1),0),0),IF(N166="Y",IF('Expense Categories'!$G$4="Y",IF(ISNUMBER(MATCH(H166,'Expense Categories'!$D$2:$D$15,0)),0,($G166-$F166)/'Expense Categories'!$I$1*'Expense Categories'!$G$1),0),0))</f>
        <v>0</v>
      </c>
      <c r="E166" s="17">
        <f>IF(H166='Expense Categories'!A$2,IF(N166="Y",IF('Expense Categories'!$G$4="Y",IF(ISNUMBER(MATCH(H166,'Expense Categories'!$D$2:$D$15,0)),0,(($G166-$F166)/2)/'Expense Categories'!$I$1*'Expense Categories'!$G$2),0),0),IF(N166="Y",IF('Expense Categories'!$G$4="Y",IF(ISNUMBER(MATCH(H166,'Expense Categories'!$D$2:$D$15,0)),0,($G166-$F166)/'Expense Categories'!$I$1*'Expense Categories'!$G$2),0),0))</f>
        <v>0</v>
      </c>
      <c r="F166" s="18"/>
      <c r="G166" s="26"/>
      <c r="H166" s="21"/>
      <c r="N166" s="34"/>
      <c r="O166" s="63"/>
      <c r="P166" s="63"/>
      <c r="Q166" s="63"/>
    </row>
    <row r="167" spans="1:17" ht="15.75" customHeight="1" x14ac:dyDescent="0.2">
      <c r="A167" s="21"/>
      <c r="B167" s="22"/>
      <c r="C167" s="17">
        <f>IF(O167=0,IF(N167="Y",IF('Expense Categories'!$G$4="Y",G167-ROUND(E167,2)-ROUND(D167,2),Expenses!G167),G167),0)</f>
        <v>0</v>
      </c>
      <c r="D167" s="17">
        <f>IF(H167='Expense Categories'!A$2,IF(N167="Y",IF('Expense Categories'!$G$4="Y",IF(ISNUMBER(MATCH(H167,'Expense Categories'!$D$2:$D$15,0)),0,(($G167-$F167)/2)/'Expense Categories'!$I$1*'Expense Categories'!$G$1),0),0),IF(N167="Y",IF('Expense Categories'!$G$4="Y",IF(ISNUMBER(MATCH(H167,'Expense Categories'!$D$2:$D$15,0)),0,($G167-$F167)/'Expense Categories'!$I$1*'Expense Categories'!$G$1),0),0))</f>
        <v>0</v>
      </c>
      <c r="E167" s="17">
        <f>IF(H167='Expense Categories'!A$2,IF(N167="Y",IF('Expense Categories'!$G$4="Y",IF(ISNUMBER(MATCH(H167,'Expense Categories'!$D$2:$D$15,0)),0,(($G167-$F167)/2)/'Expense Categories'!$I$1*'Expense Categories'!$G$2),0),0),IF(N167="Y",IF('Expense Categories'!$G$4="Y",IF(ISNUMBER(MATCH(H167,'Expense Categories'!$D$2:$D$15,0)),0,($G167-$F167)/'Expense Categories'!$I$1*'Expense Categories'!$G$2),0),0))</f>
        <v>0</v>
      </c>
      <c r="F167" s="18"/>
      <c r="G167" s="18"/>
      <c r="H167" s="21"/>
      <c r="N167" s="34"/>
      <c r="O167" s="63"/>
      <c r="P167" s="63"/>
      <c r="Q167" s="63"/>
    </row>
    <row r="168" spans="1:17" ht="15.75" customHeight="1" x14ac:dyDescent="0.2">
      <c r="A168" s="21"/>
      <c r="B168" s="22"/>
      <c r="C168" s="17">
        <f>IF(O168=0,IF(N168="Y",IF('Expense Categories'!$G$4="Y",G168-ROUND(E168,2)-ROUND(D168,2),Expenses!G168),G168),0)</f>
        <v>0</v>
      </c>
      <c r="D168" s="17">
        <f>IF(H168='Expense Categories'!A$2,IF(N168="Y",IF('Expense Categories'!$G$4="Y",IF(ISNUMBER(MATCH(H168,'Expense Categories'!$D$2:$D$15,0)),0,(($G168-$F168)/2)/'Expense Categories'!$I$1*'Expense Categories'!$G$1),0),0),IF(N168="Y",IF('Expense Categories'!$G$4="Y",IF(ISNUMBER(MATCH(H168,'Expense Categories'!$D$2:$D$15,0)),0,($G168-$F168)/'Expense Categories'!$I$1*'Expense Categories'!$G$1),0),0))</f>
        <v>0</v>
      </c>
      <c r="E168" s="17">
        <f>IF(H168='Expense Categories'!A$2,IF(N168="Y",IF('Expense Categories'!$G$4="Y",IF(ISNUMBER(MATCH(H168,'Expense Categories'!$D$2:$D$15,0)),0,(($G168-$F168)/2)/'Expense Categories'!$I$1*'Expense Categories'!$G$2),0),0),IF(N168="Y",IF('Expense Categories'!$G$4="Y",IF(ISNUMBER(MATCH(H168,'Expense Categories'!$D$2:$D$15,0)),0,($G168-$F168)/'Expense Categories'!$I$1*'Expense Categories'!$G$2),0),0))</f>
        <v>0</v>
      </c>
      <c r="F168" s="18"/>
      <c r="G168" s="18"/>
      <c r="H168" s="21"/>
      <c r="N168" s="34"/>
      <c r="O168" s="63"/>
      <c r="P168" s="63"/>
      <c r="Q168" s="63"/>
    </row>
    <row r="169" spans="1:17" ht="15.75" customHeight="1" x14ac:dyDescent="0.2">
      <c r="A169" s="21"/>
      <c r="B169" s="22"/>
      <c r="C169" s="17">
        <f>IF(O169=0,IF(N169="Y",IF('Expense Categories'!$G$4="Y",G169-ROUND(E169,2)-ROUND(D169,2),Expenses!G169),G169),0)</f>
        <v>0</v>
      </c>
      <c r="D169" s="17">
        <f>IF(H169='Expense Categories'!A$2,IF(N169="Y",IF('Expense Categories'!$G$4="Y",IF(ISNUMBER(MATCH(H169,'Expense Categories'!$D$2:$D$15,0)),0,(($G169-$F169)/2)/'Expense Categories'!$I$1*'Expense Categories'!$G$1),0),0),IF(N169="Y",IF('Expense Categories'!$G$4="Y",IF(ISNUMBER(MATCH(H169,'Expense Categories'!$D$2:$D$15,0)),0,($G169-$F169)/'Expense Categories'!$I$1*'Expense Categories'!$G$1),0),0))</f>
        <v>0</v>
      </c>
      <c r="E169" s="17">
        <f>IF(H169='Expense Categories'!A$2,IF(N169="Y",IF('Expense Categories'!$G$4="Y",IF(ISNUMBER(MATCH(H169,'Expense Categories'!$D$2:$D$15,0)),0,(($G169-$F169)/2)/'Expense Categories'!$I$1*'Expense Categories'!$G$2),0),0),IF(N169="Y",IF('Expense Categories'!$G$4="Y",IF(ISNUMBER(MATCH(H169,'Expense Categories'!$D$2:$D$15,0)),0,($G169-$F169)/'Expense Categories'!$I$1*'Expense Categories'!$G$2),0),0))</f>
        <v>0</v>
      </c>
      <c r="F169" s="18"/>
      <c r="G169" s="18"/>
      <c r="H169" s="21"/>
      <c r="N169" s="34"/>
      <c r="O169" s="63"/>
      <c r="P169" s="63"/>
      <c r="Q169" s="63"/>
    </row>
    <row r="170" spans="1:17" ht="15.75" customHeight="1" x14ac:dyDescent="0.2">
      <c r="A170" s="21"/>
      <c r="B170" s="22"/>
      <c r="C170" s="17">
        <f>IF(O170=0,IF(N170="Y",IF('Expense Categories'!$G$4="Y",G170-ROUND(E170,2)-ROUND(D170,2),Expenses!G170),G170),0)</f>
        <v>0</v>
      </c>
      <c r="D170" s="17">
        <f>IF(H170='Expense Categories'!A$2,IF(N170="Y",IF('Expense Categories'!$G$4="Y",IF(ISNUMBER(MATCH(H170,'Expense Categories'!$D$2:$D$15,0)),0,(($G170-$F170)/2)/'Expense Categories'!$I$1*'Expense Categories'!$G$1),0),0),IF(N170="Y",IF('Expense Categories'!$G$4="Y",IF(ISNUMBER(MATCH(H170,'Expense Categories'!$D$2:$D$15,0)),0,($G170-$F170)/'Expense Categories'!$I$1*'Expense Categories'!$G$1),0),0))</f>
        <v>0</v>
      </c>
      <c r="E170" s="17">
        <f>IF(H170='Expense Categories'!A$2,IF(N170="Y",IF('Expense Categories'!$G$4="Y",IF(ISNUMBER(MATCH(H170,'Expense Categories'!$D$2:$D$15,0)),0,(($G170-$F170)/2)/'Expense Categories'!$I$1*'Expense Categories'!$G$2),0),0),IF(N170="Y",IF('Expense Categories'!$G$4="Y",IF(ISNUMBER(MATCH(H170,'Expense Categories'!$D$2:$D$15,0)),0,($G170-$F170)/'Expense Categories'!$I$1*'Expense Categories'!$G$2),0),0))</f>
        <v>0</v>
      </c>
      <c r="F170" s="18"/>
      <c r="G170" s="18"/>
      <c r="H170" s="21"/>
      <c r="N170" s="34"/>
      <c r="O170" s="63"/>
      <c r="P170" s="63"/>
      <c r="Q170" s="63"/>
    </row>
    <row r="171" spans="1:17" ht="15.75" customHeight="1" x14ac:dyDescent="0.2">
      <c r="A171" s="21"/>
      <c r="B171" s="22"/>
      <c r="C171" s="17">
        <f>IF(O171=0,IF(N171="Y",IF('Expense Categories'!$G$4="Y",G171-ROUND(E171,2)-ROUND(D171,2),Expenses!G171),G171),0)</f>
        <v>0</v>
      </c>
      <c r="D171" s="17">
        <f>IF(H171='Expense Categories'!A$2,IF(N171="Y",IF('Expense Categories'!$G$4="Y",IF(ISNUMBER(MATCH(H171,'Expense Categories'!$D$2:$D$15,0)),0,(($G171-$F171)/2)/'Expense Categories'!$I$1*'Expense Categories'!$G$1),0),0),IF(N171="Y",IF('Expense Categories'!$G$4="Y",IF(ISNUMBER(MATCH(H171,'Expense Categories'!$D$2:$D$15,0)),0,($G171-$F171)/'Expense Categories'!$I$1*'Expense Categories'!$G$1),0),0))</f>
        <v>0</v>
      </c>
      <c r="E171" s="17">
        <f>IF(H171='Expense Categories'!A$2,IF(N171="Y",IF('Expense Categories'!$G$4="Y",IF(ISNUMBER(MATCH(H171,'Expense Categories'!$D$2:$D$15,0)),0,(($G171-$F171)/2)/'Expense Categories'!$I$1*'Expense Categories'!$G$2),0),0),IF(N171="Y",IF('Expense Categories'!$G$4="Y",IF(ISNUMBER(MATCH(H171,'Expense Categories'!$D$2:$D$15,0)),0,($G171-$F171)/'Expense Categories'!$I$1*'Expense Categories'!$G$2),0),0))</f>
        <v>0</v>
      </c>
      <c r="F171" s="18"/>
      <c r="G171" s="18"/>
      <c r="H171" s="21"/>
      <c r="N171" s="34"/>
      <c r="O171" s="63"/>
      <c r="P171" s="63"/>
      <c r="Q171" s="63"/>
    </row>
    <row r="172" spans="1:17" ht="15.75" customHeight="1" x14ac:dyDescent="0.2">
      <c r="A172" s="21"/>
      <c r="B172" s="22"/>
      <c r="C172" s="17">
        <f>IF(O172=0,IF(N172="Y",IF('Expense Categories'!$G$4="Y",G172-ROUND(E172,2)-ROUND(D172,2),Expenses!G172),G172),0)</f>
        <v>0</v>
      </c>
      <c r="D172" s="17">
        <f>IF(H172='Expense Categories'!A$2,IF(N172="Y",IF('Expense Categories'!$G$4="Y",IF(ISNUMBER(MATCH(H172,'Expense Categories'!$D$2:$D$15,0)),0,(($G172-$F172)/2)/'Expense Categories'!$I$1*'Expense Categories'!$G$1),0),0),IF(N172="Y",IF('Expense Categories'!$G$4="Y",IF(ISNUMBER(MATCH(H172,'Expense Categories'!$D$2:$D$15,0)),0,($G172-$F172)/'Expense Categories'!$I$1*'Expense Categories'!$G$1),0),0))</f>
        <v>0</v>
      </c>
      <c r="E172" s="17">
        <f>IF(H172='Expense Categories'!A$2,IF(N172="Y",IF('Expense Categories'!$G$4="Y",IF(ISNUMBER(MATCH(H172,'Expense Categories'!$D$2:$D$15,0)),0,(($G172-$F172)/2)/'Expense Categories'!$I$1*'Expense Categories'!$G$2),0),0),IF(N172="Y",IF('Expense Categories'!$G$4="Y",IF(ISNUMBER(MATCH(H172,'Expense Categories'!$D$2:$D$15,0)),0,($G172-$F172)/'Expense Categories'!$I$1*'Expense Categories'!$G$2),0),0))</f>
        <v>0</v>
      </c>
      <c r="F172" s="18"/>
      <c r="G172" s="18"/>
      <c r="H172" s="21"/>
      <c r="N172" s="34"/>
      <c r="O172" s="63"/>
      <c r="P172" s="63"/>
      <c r="Q172" s="63"/>
    </row>
    <row r="173" spans="1:17" ht="15.75" customHeight="1" x14ac:dyDescent="0.2">
      <c r="A173" s="21"/>
      <c r="B173" s="22"/>
      <c r="C173" s="17">
        <f>IF(O173=0,IF(N173="Y",IF('Expense Categories'!$G$4="Y",G173-ROUND(E173,2)-ROUND(D173,2),Expenses!G173),G173),0)</f>
        <v>0</v>
      </c>
      <c r="D173" s="17">
        <f>IF(H173='Expense Categories'!A$2,IF(N173="Y",IF('Expense Categories'!$G$4="Y",IF(ISNUMBER(MATCH(H173,'Expense Categories'!$D$2:$D$15,0)),0,(($G173-$F173)/2)/'Expense Categories'!$I$1*'Expense Categories'!$G$1),0),0),IF(N173="Y",IF('Expense Categories'!$G$4="Y",IF(ISNUMBER(MATCH(H173,'Expense Categories'!$D$2:$D$15,0)),0,($G173-$F173)/'Expense Categories'!$I$1*'Expense Categories'!$G$1),0),0))</f>
        <v>0</v>
      </c>
      <c r="E173" s="17">
        <f>IF(H173='Expense Categories'!A$2,IF(N173="Y",IF('Expense Categories'!$G$4="Y",IF(ISNUMBER(MATCH(H173,'Expense Categories'!$D$2:$D$15,0)),0,(($G173-$F173)/2)/'Expense Categories'!$I$1*'Expense Categories'!$G$2),0),0),IF(N173="Y",IF('Expense Categories'!$G$4="Y",IF(ISNUMBER(MATCH(H173,'Expense Categories'!$D$2:$D$15,0)),0,($G173-$F173)/'Expense Categories'!$I$1*'Expense Categories'!$G$2),0),0))</f>
        <v>0</v>
      </c>
      <c r="F173" s="18"/>
      <c r="G173" s="18"/>
      <c r="H173" s="21"/>
      <c r="N173" s="34"/>
      <c r="O173" s="63"/>
      <c r="P173" s="63"/>
      <c r="Q173" s="63"/>
    </row>
    <row r="174" spans="1:17" ht="15.75" customHeight="1" x14ac:dyDescent="0.2">
      <c r="A174" s="21"/>
      <c r="B174" s="22"/>
      <c r="C174" s="17">
        <f>IF(O174=0,IF(N174="Y",IF('Expense Categories'!$G$4="Y",G174-ROUND(E174,2)-ROUND(D174,2),Expenses!G174),G174),0)</f>
        <v>0</v>
      </c>
      <c r="D174" s="17">
        <f>IF(H174='Expense Categories'!A$2,IF(N174="Y",IF('Expense Categories'!$G$4="Y",IF(ISNUMBER(MATCH(H174,'Expense Categories'!$D$2:$D$15,0)),0,(($G174-$F174)/2)/'Expense Categories'!$I$1*'Expense Categories'!$G$1),0),0),IF(N174="Y",IF('Expense Categories'!$G$4="Y",IF(ISNUMBER(MATCH(H174,'Expense Categories'!$D$2:$D$15,0)),0,($G174-$F174)/'Expense Categories'!$I$1*'Expense Categories'!$G$1),0),0))</f>
        <v>0</v>
      </c>
      <c r="E174" s="17">
        <f>IF(H174='Expense Categories'!A$2,IF(N174="Y",IF('Expense Categories'!$G$4="Y",IF(ISNUMBER(MATCH(H174,'Expense Categories'!$D$2:$D$15,0)),0,(($G174-$F174)/2)/'Expense Categories'!$I$1*'Expense Categories'!$G$2),0),0),IF(N174="Y",IF('Expense Categories'!$G$4="Y",IF(ISNUMBER(MATCH(H174,'Expense Categories'!$D$2:$D$15,0)),0,($G174-$F174)/'Expense Categories'!$I$1*'Expense Categories'!$G$2),0),0))</f>
        <v>0</v>
      </c>
      <c r="F174" s="18"/>
      <c r="G174" s="18"/>
      <c r="H174" s="21"/>
      <c r="N174" s="34"/>
      <c r="O174" s="63"/>
      <c r="P174" s="63"/>
      <c r="Q174" s="63"/>
    </row>
    <row r="175" spans="1:17" ht="15.75" customHeight="1" x14ac:dyDescent="0.2">
      <c r="A175" s="21"/>
      <c r="B175" s="22"/>
      <c r="C175" s="17">
        <f>IF(O175=0,IF(N175="Y",IF('Expense Categories'!$G$4="Y",G175-ROUND(E175,2)-ROUND(D175,2),Expenses!G175),G175),0)</f>
        <v>0</v>
      </c>
      <c r="D175" s="17">
        <f>IF(H175='Expense Categories'!A$2,IF(N175="Y",IF('Expense Categories'!$G$4="Y",IF(ISNUMBER(MATCH(H175,'Expense Categories'!$D$2:$D$15,0)),0,(($G175-$F175)/2)/'Expense Categories'!$I$1*'Expense Categories'!$G$1),0),0),IF(N175="Y",IF('Expense Categories'!$G$4="Y",IF(ISNUMBER(MATCH(H175,'Expense Categories'!$D$2:$D$15,0)),0,($G175-$F175)/'Expense Categories'!$I$1*'Expense Categories'!$G$1),0),0))</f>
        <v>0</v>
      </c>
      <c r="E175" s="17">
        <f>IF(H175='Expense Categories'!A$2,IF(N175="Y",IF('Expense Categories'!$G$4="Y",IF(ISNUMBER(MATCH(H175,'Expense Categories'!$D$2:$D$15,0)),0,(($G175-$F175)/2)/'Expense Categories'!$I$1*'Expense Categories'!$G$2),0),0),IF(N175="Y",IF('Expense Categories'!$G$4="Y",IF(ISNUMBER(MATCH(H175,'Expense Categories'!$D$2:$D$15,0)),0,($G175-$F175)/'Expense Categories'!$I$1*'Expense Categories'!$G$2),0),0))</f>
        <v>0</v>
      </c>
      <c r="F175" s="18"/>
      <c r="G175" s="18"/>
      <c r="H175" s="21"/>
      <c r="N175" s="34"/>
      <c r="O175" s="63"/>
      <c r="P175" s="63"/>
      <c r="Q175" s="63"/>
    </row>
    <row r="176" spans="1:17" ht="15.75" customHeight="1" x14ac:dyDescent="0.2">
      <c r="A176" s="21"/>
      <c r="B176" s="22"/>
      <c r="C176" s="17">
        <f>IF(O176=0,IF(N176="Y",IF('Expense Categories'!$G$4="Y",G176-ROUND(E176,2)-ROUND(D176,2),Expenses!G176),G176),0)</f>
        <v>0</v>
      </c>
      <c r="D176" s="17">
        <f>IF(H176='Expense Categories'!A$2,IF(N176="Y",IF('Expense Categories'!$G$4="Y",IF(ISNUMBER(MATCH(H176,'Expense Categories'!$D$2:$D$15,0)),0,(($G176-$F176)/2)/'Expense Categories'!$I$1*'Expense Categories'!$G$1),0),0),IF(N176="Y",IF('Expense Categories'!$G$4="Y",IF(ISNUMBER(MATCH(H176,'Expense Categories'!$D$2:$D$15,0)),0,($G176-$F176)/'Expense Categories'!$I$1*'Expense Categories'!$G$1),0),0))</f>
        <v>0</v>
      </c>
      <c r="E176" s="17">
        <f>IF(H176='Expense Categories'!A$2,IF(N176="Y",IF('Expense Categories'!$G$4="Y",IF(ISNUMBER(MATCH(H176,'Expense Categories'!$D$2:$D$15,0)),0,(($G176-$F176)/2)/'Expense Categories'!$I$1*'Expense Categories'!$G$2),0),0),IF(N176="Y",IF('Expense Categories'!$G$4="Y",IF(ISNUMBER(MATCH(H176,'Expense Categories'!$D$2:$D$15,0)),0,($G176-$F176)/'Expense Categories'!$I$1*'Expense Categories'!$G$2),0),0))</f>
        <v>0</v>
      </c>
      <c r="F176" s="18"/>
      <c r="G176" s="18"/>
      <c r="H176" s="21"/>
      <c r="N176" s="34"/>
      <c r="O176" s="63"/>
      <c r="P176" s="63"/>
      <c r="Q176" s="63"/>
    </row>
    <row r="177" spans="1:17" ht="15.75" customHeight="1" x14ac:dyDescent="0.2">
      <c r="A177" s="21"/>
      <c r="B177" s="22"/>
      <c r="C177" s="17">
        <f>IF(O177=0,IF(N177="Y",IF('Expense Categories'!$G$4="Y",G177-ROUND(E177,2)-ROUND(D177,2),Expenses!G177),G177),0)</f>
        <v>0</v>
      </c>
      <c r="D177" s="17">
        <f>IF(H177='Expense Categories'!A$2,IF(N177="Y",IF('Expense Categories'!$G$4="Y",IF(ISNUMBER(MATCH(H177,'Expense Categories'!$D$2:$D$15,0)),0,(($G177-$F177)/2)/'Expense Categories'!$I$1*'Expense Categories'!$G$1),0),0),IF(N177="Y",IF('Expense Categories'!$G$4="Y",IF(ISNUMBER(MATCH(H177,'Expense Categories'!$D$2:$D$15,0)),0,($G177-$F177)/'Expense Categories'!$I$1*'Expense Categories'!$G$1),0),0))</f>
        <v>0</v>
      </c>
      <c r="E177" s="17">
        <f>IF(H177='Expense Categories'!A$2,IF(N177="Y",IF('Expense Categories'!$G$4="Y",IF(ISNUMBER(MATCH(H177,'Expense Categories'!$D$2:$D$15,0)),0,(($G177-$F177)/2)/'Expense Categories'!$I$1*'Expense Categories'!$G$2),0),0),IF(N177="Y",IF('Expense Categories'!$G$4="Y",IF(ISNUMBER(MATCH(H177,'Expense Categories'!$D$2:$D$15,0)),0,($G177-$F177)/'Expense Categories'!$I$1*'Expense Categories'!$G$2),0),0))</f>
        <v>0</v>
      </c>
      <c r="F177" s="18"/>
      <c r="G177" s="18"/>
      <c r="H177" s="21"/>
      <c r="N177" s="34"/>
      <c r="O177" s="63"/>
      <c r="P177" s="63"/>
      <c r="Q177" s="63"/>
    </row>
    <row r="178" spans="1:17" ht="15.75" customHeight="1" x14ac:dyDescent="0.2">
      <c r="A178" s="21"/>
      <c r="B178" s="22"/>
      <c r="C178" s="17">
        <f>IF(O178=0,IF(N178="Y",IF('Expense Categories'!$G$4="Y",G178-ROUND(E178,2)-ROUND(D178,2),Expenses!G178),G178),0)</f>
        <v>0</v>
      </c>
      <c r="D178" s="17">
        <f>IF(H178='Expense Categories'!A$2,IF(N178="Y",IF('Expense Categories'!$G$4="Y",IF(ISNUMBER(MATCH(H178,'Expense Categories'!$D$2:$D$15,0)),0,(($G178-$F178)/2)/'Expense Categories'!$I$1*'Expense Categories'!$G$1),0),0),IF(N178="Y",IF('Expense Categories'!$G$4="Y",IF(ISNUMBER(MATCH(H178,'Expense Categories'!$D$2:$D$15,0)),0,($G178-$F178)/'Expense Categories'!$I$1*'Expense Categories'!$G$1),0),0))</f>
        <v>0</v>
      </c>
      <c r="E178" s="17">
        <f>IF(H178='Expense Categories'!A$2,IF(N178="Y",IF('Expense Categories'!$G$4="Y",IF(ISNUMBER(MATCH(H178,'Expense Categories'!$D$2:$D$15,0)),0,(($G178-$F178)/2)/'Expense Categories'!$I$1*'Expense Categories'!$G$2),0),0),IF(N178="Y",IF('Expense Categories'!$G$4="Y",IF(ISNUMBER(MATCH(H178,'Expense Categories'!$D$2:$D$15,0)),0,($G178-$F178)/'Expense Categories'!$I$1*'Expense Categories'!$G$2),0),0))</f>
        <v>0</v>
      </c>
      <c r="F178" s="18"/>
      <c r="G178" s="18"/>
      <c r="H178" s="21"/>
      <c r="N178" s="34"/>
      <c r="O178" s="63"/>
      <c r="P178" s="63"/>
      <c r="Q178" s="63"/>
    </row>
    <row r="179" spans="1:17" ht="15.75" customHeight="1" x14ac:dyDescent="0.2">
      <c r="A179" s="21"/>
      <c r="B179" s="22"/>
      <c r="C179" s="17">
        <f>IF(O179=0,IF(N179="Y",IF('Expense Categories'!$G$4="Y",G179-ROUND(E179,2)-ROUND(D179,2),Expenses!G179),G179),0)</f>
        <v>0</v>
      </c>
      <c r="D179" s="17">
        <f>IF(H179='Expense Categories'!A$2,IF(N179="Y",IF('Expense Categories'!$G$4="Y",IF(ISNUMBER(MATCH(H179,'Expense Categories'!$D$2:$D$15,0)),0,(($G179-$F179)/2)/'Expense Categories'!$I$1*'Expense Categories'!$G$1),0),0),IF(N179="Y",IF('Expense Categories'!$G$4="Y",IF(ISNUMBER(MATCH(H179,'Expense Categories'!$D$2:$D$15,0)),0,($G179-$F179)/'Expense Categories'!$I$1*'Expense Categories'!$G$1),0),0))</f>
        <v>0</v>
      </c>
      <c r="E179" s="17">
        <f>IF(H179='Expense Categories'!A$2,IF(N179="Y",IF('Expense Categories'!$G$4="Y",IF(ISNUMBER(MATCH(H179,'Expense Categories'!$D$2:$D$15,0)),0,(($G179-$F179)/2)/'Expense Categories'!$I$1*'Expense Categories'!$G$2),0),0),IF(N179="Y",IF('Expense Categories'!$G$4="Y",IF(ISNUMBER(MATCH(H179,'Expense Categories'!$D$2:$D$15,0)),0,($G179-$F179)/'Expense Categories'!$I$1*'Expense Categories'!$G$2),0),0))</f>
        <v>0</v>
      </c>
      <c r="F179" s="18"/>
      <c r="G179" s="18"/>
      <c r="H179" s="21"/>
      <c r="N179" s="34"/>
      <c r="O179" s="63"/>
      <c r="P179" s="63"/>
      <c r="Q179" s="63"/>
    </row>
    <row r="180" spans="1:17" ht="15.75" customHeight="1" x14ac:dyDescent="0.2">
      <c r="A180" s="21"/>
      <c r="B180" s="22"/>
      <c r="C180" s="17">
        <f>IF(O180=0,IF(N180="Y",IF('Expense Categories'!$G$4="Y",G180-ROUND(E180,2)-ROUND(D180,2),Expenses!G180),G180),0)</f>
        <v>0</v>
      </c>
      <c r="D180" s="17">
        <f>IF(H180='Expense Categories'!A$2,IF(N180="Y",IF('Expense Categories'!$G$4="Y",IF(ISNUMBER(MATCH(H180,'Expense Categories'!$D$2:$D$15,0)),0,(($G180-$F180)/2)/'Expense Categories'!$I$1*'Expense Categories'!$G$1),0),0),IF(N180="Y",IF('Expense Categories'!$G$4="Y",IF(ISNUMBER(MATCH(H180,'Expense Categories'!$D$2:$D$15,0)),0,($G180-$F180)/'Expense Categories'!$I$1*'Expense Categories'!$G$1),0),0))</f>
        <v>0</v>
      </c>
      <c r="E180" s="17">
        <f>IF(H180='Expense Categories'!A$2,IF(N180="Y",IF('Expense Categories'!$G$4="Y",IF(ISNUMBER(MATCH(H180,'Expense Categories'!$D$2:$D$15,0)),0,(($G180-$F180)/2)/'Expense Categories'!$I$1*'Expense Categories'!$G$2),0),0),IF(N180="Y",IF('Expense Categories'!$G$4="Y",IF(ISNUMBER(MATCH(H180,'Expense Categories'!$D$2:$D$15,0)),0,($G180-$F180)/'Expense Categories'!$I$1*'Expense Categories'!$G$2),0),0))</f>
        <v>0</v>
      </c>
      <c r="F180" s="18"/>
      <c r="G180" s="18"/>
      <c r="H180" s="21"/>
      <c r="N180" s="34"/>
      <c r="O180" s="63"/>
      <c r="P180" s="63"/>
      <c r="Q180" s="63"/>
    </row>
    <row r="181" spans="1:17" ht="15.75" customHeight="1" x14ac:dyDescent="0.2">
      <c r="A181" s="21"/>
      <c r="B181" s="22"/>
      <c r="C181" s="17">
        <f>IF(O181=0,IF(N181="Y",IF('Expense Categories'!$G$4="Y",G181-ROUND(E181,2)-ROUND(D181,2),Expenses!G181),G181),0)</f>
        <v>0</v>
      </c>
      <c r="D181" s="17">
        <f>IF(H181='Expense Categories'!A$2,IF(N181="Y",IF('Expense Categories'!$G$4="Y",IF(ISNUMBER(MATCH(H181,'Expense Categories'!$D$2:$D$15,0)),0,(($G181-$F181)/2)/'Expense Categories'!$I$1*'Expense Categories'!$G$1),0),0),IF(N181="Y",IF('Expense Categories'!$G$4="Y",IF(ISNUMBER(MATCH(H181,'Expense Categories'!$D$2:$D$15,0)),0,($G181-$F181)/'Expense Categories'!$I$1*'Expense Categories'!$G$1),0),0))</f>
        <v>0</v>
      </c>
      <c r="E181" s="17">
        <f>IF(H181='Expense Categories'!A$2,IF(N181="Y",IF('Expense Categories'!$G$4="Y",IF(ISNUMBER(MATCH(H181,'Expense Categories'!$D$2:$D$15,0)),0,(($G181-$F181)/2)/'Expense Categories'!$I$1*'Expense Categories'!$G$2),0),0),IF(N181="Y",IF('Expense Categories'!$G$4="Y",IF(ISNUMBER(MATCH(H181,'Expense Categories'!$D$2:$D$15,0)),0,($G181-$F181)/'Expense Categories'!$I$1*'Expense Categories'!$G$2),0),0))</f>
        <v>0</v>
      </c>
      <c r="F181" s="18"/>
      <c r="G181" s="18"/>
      <c r="H181" s="21"/>
      <c r="N181" s="34"/>
      <c r="O181" s="63"/>
      <c r="P181" s="63"/>
      <c r="Q181" s="63"/>
    </row>
    <row r="182" spans="1:17" ht="15.75" customHeight="1" x14ac:dyDescent="0.2">
      <c r="A182" s="21"/>
      <c r="B182" s="22"/>
      <c r="C182" s="17">
        <f>IF(O182=0,IF(N182="Y",IF('Expense Categories'!$G$4="Y",G182-ROUND(E182,2)-ROUND(D182,2),Expenses!G182),G182),0)</f>
        <v>0</v>
      </c>
      <c r="D182" s="17">
        <f>IF(H182='Expense Categories'!A$2,IF(N182="Y",IF('Expense Categories'!$G$4="Y",IF(ISNUMBER(MATCH(H182,'Expense Categories'!$D$2:$D$15,0)),0,(($G182-$F182)/2)/'Expense Categories'!$I$1*'Expense Categories'!$G$1),0),0),IF(N182="Y",IF('Expense Categories'!$G$4="Y",IF(ISNUMBER(MATCH(H182,'Expense Categories'!$D$2:$D$15,0)),0,($G182-$F182)/'Expense Categories'!$I$1*'Expense Categories'!$G$1),0),0))</f>
        <v>0</v>
      </c>
      <c r="E182" s="17">
        <f>IF(H182='Expense Categories'!A$2,IF(N182="Y",IF('Expense Categories'!$G$4="Y",IF(ISNUMBER(MATCH(H182,'Expense Categories'!$D$2:$D$15,0)),0,(($G182-$F182)/2)/'Expense Categories'!$I$1*'Expense Categories'!$G$2),0),0),IF(N182="Y",IF('Expense Categories'!$G$4="Y",IF(ISNUMBER(MATCH(H182,'Expense Categories'!$D$2:$D$15,0)),0,($G182-$F182)/'Expense Categories'!$I$1*'Expense Categories'!$G$2),0),0))</f>
        <v>0</v>
      </c>
      <c r="F182" s="18"/>
      <c r="G182" s="18"/>
      <c r="H182" s="21"/>
      <c r="N182" s="34"/>
      <c r="O182" s="63"/>
      <c r="P182" s="63"/>
      <c r="Q182" s="63"/>
    </row>
    <row r="183" spans="1:17" ht="15.75" customHeight="1" x14ac:dyDescent="0.2">
      <c r="A183" s="21"/>
      <c r="B183" s="22"/>
      <c r="C183" s="17">
        <f>IF(O183=0,IF(N183="Y",IF('Expense Categories'!$G$4="Y",G183-ROUND(E183,2)-ROUND(D183,2),Expenses!G183),G183),0)</f>
        <v>0</v>
      </c>
      <c r="D183" s="17">
        <f>IF(H183='Expense Categories'!A$2,IF(N183="Y",IF('Expense Categories'!$G$4="Y",IF(ISNUMBER(MATCH(H183,'Expense Categories'!$D$2:$D$15,0)),0,(($G183-$F183)/2)/'Expense Categories'!$I$1*'Expense Categories'!$G$1),0),0),IF(N183="Y",IF('Expense Categories'!$G$4="Y",IF(ISNUMBER(MATCH(H183,'Expense Categories'!$D$2:$D$15,0)),0,($G183-$F183)/'Expense Categories'!$I$1*'Expense Categories'!$G$1),0),0))</f>
        <v>0</v>
      </c>
      <c r="E183" s="17">
        <f>IF(H183='Expense Categories'!A$2,IF(N183="Y",IF('Expense Categories'!$G$4="Y",IF(ISNUMBER(MATCH(H183,'Expense Categories'!$D$2:$D$15,0)),0,(($G183-$F183)/2)/'Expense Categories'!$I$1*'Expense Categories'!$G$2),0),0),IF(N183="Y",IF('Expense Categories'!$G$4="Y",IF(ISNUMBER(MATCH(H183,'Expense Categories'!$D$2:$D$15,0)),0,($G183-$F183)/'Expense Categories'!$I$1*'Expense Categories'!$G$2),0),0))</f>
        <v>0</v>
      </c>
      <c r="F183" s="18"/>
      <c r="G183" s="18"/>
      <c r="H183" s="21"/>
      <c r="N183" s="34"/>
      <c r="O183" s="63"/>
      <c r="P183" s="63"/>
      <c r="Q183" s="63"/>
    </row>
    <row r="184" spans="1:17" ht="15.75" customHeight="1" x14ac:dyDescent="0.2">
      <c r="A184" s="21"/>
      <c r="B184" s="22"/>
      <c r="C184" s="17">
        <f>IF(O184=0,IF(N184="Y",IF('Expense Categories'!$G$4="Y",G184-ROUND(E184,2)-ROUND(D184,2),Expenses!G184),G184),0)</f>
        <v>0</v>
      </c>
      <c r="D184" s="17">
        <f>IF(H184='Expense Categories'!A$2,IF(N184="Y",IF('Expense Categories'!$G$4="Y",IF(ISNUMBER(MATCH(H184,'Expense Categories'!$D$2:$D$15,0)),0,(($G184-$F184)/2)/'Expense Categories'!$I$1*'Expense Categories'!$G$1),0),0),IF(N184="Y",IF('Expense Categories'!$G$4="Y",IF(ISNUMBER(MATCH(H184,'Expense Categories'!$D$2:$D$15,0)),0,($G184-$F184)/'Expense Categories'!$I$1*'Expense Categories'!$G$1),0),0))</f>
        <v>0</v>
      </c>
      <c r="E184" s="17">
        <f>IF(H184='Expense Categories'!A$2,IF(N184="Y",IF('Expense Categories'!$G$4="Y",IF(ISNUMBER(MATCH(H184,'Expense Categories'!$D$2:$D$15,0)),0,(($G184-$F184)/2)/'Expense Categories'!$I$1*'Expense Categories'!$G$2),0),0),IF(N184="Y",IF('Expense Categories'!$G$4="Y",IF(ISNUMBER(MATCH(H184,'Expense Categories'!$D$2:$D$15,0)),0,($G184-$F184)/'Expense Categories'!$I$1*'Expense Categories'!$G$2),0),0))</f>
        <v>0</v>
      </c>
      <c r="F184" s="18"/>
      <c r="G184" s="18"/>
      <c r="H184" s="21"/>
      <c r="N184" s="34"/>
      <c r="O184" s="63"/>
      <c r="P184" s="63"/>
      <c r="Q184" s="63"/>
    </row>
    <row r="185" spans="1:17" ht="15.75" customHeight="1" x14ac:dyDescent="0.2">
      <c r="A185" s="34"/>
      <c r="B185" s="22"/>
      <c r="C185" s="17">
        <f>IF(O185=0,IF(N185="Y",IF('Expense Categories'!$G$4="Y",G185-ROUND(E185,2)-ROUND(D185,2),Expenses!G185),G185),0)</f>
        <v>0</v>
      </c>
      <c r="D185" s="17">
        <f>IF(H185='Expense Categories'!A$2,IF(N185="Y",IF('Expense Categories'!$G$4="Y",IF(ISNUMBER(MATCH(H185,'Expense Categories'!$D$2:$D$15,0)),0,(($G185-$F185)/2)/'Expense Categories'!$I$1*'Expense Categories'!$G$1),0),0),IF(N185="Y",IF('Expense Categories'!$G$4="Y",IF(ISNUMBER(MATCH(H185,'Expense Categories'!$D$2:$D$15,0)),0,($G185-$F185)/'Expense Categories'!$I$1*'Expense Categories'!$G$1),0),0))</f>
        <v>0</v>
      </c>
      <c r="E185" s="17">
        <f>IF(H185='Expense Categories'!A$2,IF(N185="Y",IF('Expense Categories'!$G$4="Y",IF(ISNUMBER(MATCH(H185,'Expense Categories'!$D$2:$D$15,0)),0,(($G185-$F185)/2)/'Expense Categories'!$I$1*'Expense Categories'!$G$2),0),0),IF(N185="Y",IF('Expense Categories'!$G$4="Y",IF(ISNUMBER(MATCH(H185,'Expense Categories'!$D$2:$D$15,0)),0,($G185-$F185)/'Expense Categories'!$I$1*'Expense Categories'!$G$2),0),0))</f>
        <v>0</v>
      </c>
      <c r="F185" s="18"/>
      <c r="G185" s="18"/>
      <c r="H185" s="21"/>
      <c r="N185" s="34"/>
      <c r="O185" s="63"/>
      <c r="P185" s="63"/>
      <c r="Q185" s="63"/>
    </row>
    <row r="186" spans="1:17" ht="15.75" customHeight="1" x14ac:dyDescent="0.2">
      <c r="A186" s="34"/>
      <c r="B186" s="22"/>
      <c r="C186" s="17">
        <f>IF(O186=0,IF(N186="Y",IF('Expense Categories'!$G$4="Y",G186-ROUND(E186,2)-ROUND(D186,2),Expenses!G186),G186),0)</f>
        <v>0</v>
      </c>
      <c r="D186" s="17">
        <f>IF(H186='Expense Categories'!A$2,IF(N186="Y",IF('Expense Categories'!$G$4="Y",IF(ISNUMBER(MATCH(H186,'Expense Categories'!$D$2:$D$15,0)),0,(($G186-$F186)/2)/'Expense Categories'!$I$1*'Expense Categories'!$G$1),0),0),IF(N186="Y",IF('Expense Categories'!$G$4="Y",IF(ISNUMBER(MATCH(H186,'Expense Categories'!$D$2:$D$15,0)),0,($G186-$F186)/'Expense Categories'!$I$1*'Expense Categories'!$G$1),0),0))</f>
        <v>0</v>
      </c>
      <c r="E186" s="17">
        <f>IF(H186='Expense Categories'!A$2,IF(N186="Y",IF('Expense Categories'!$G$4="Y",IF(ISNUMBER(MATCH(H186,'Expense Categories'!$D$2:$D$15,0)),0,(($G186-$F186)/2)/'Expense Categories'!$I$1*'Expense Categories'!$G$2),0),0),IF(N186="Y",IF('Expense Categories'!$G$4="Y",IF(ISNUMBER(MATCH(H186,'Expense Categories'!$D$2:$D$15,0)),0,($G186-$F186)/'Expense Categories'!$I$1*'Expense Categories'!$G$2),0),0))</f>
        <v>0</v>
      </c>
      <c r="F186" s="18"/>
      <c r="G186" s="18"/>
      <c r="H186" s="21"/>
      <c r="N186" s="34"/>
      <c r="O186" s="63"/>
      <c r="P186" s="63"/>
      <c r="Q186" s="63"/>
    </row>
    <row r="187" spans="1:17" ht="15.75" customHeight="1" x14ac:dyDescent="0.2">
      <c r="A187" s="21"/>
      <c r="B187" s="22"/>
      <c r="C187" s="17">
        <f>IF(O187=0,IF(N187="Y",IF('Expense Categories'!$G$4="Y",G187-ROUND(E187,2)-ROUND(D187,2),Expenses!G187),G187),0)</f>
        <v>0</v>
      </c>
      <c r="D187" s="17">
        <f>IF(H187='Expense Categories'!A$2,IF(N187="Y",IF('Expense Categories'!$G$4="Y",IF(ISNUMBER(MATCH(H187,'Expense Categories'!$D$2:$D$15,0)),0,(($G187-$F187)/2)/'Expense Categories'!$I$1*'Expense Categories'!$G$1),0),0),IF(N187="Y",IF('Expense Categories'!$G$4="Y",IF(ISNUMBER(MATCH(H187,'Expense Categories'!$D$2:$D$15,0)),0,($G187-$F187)/'Expense Categories'!$I$1*'Expense Categories'!$G$1),0),0))</f>
        <v>0</v>
      </c>
      <c r="E187" s="17">
        <f>IF(H187='Expense Categories'!A$2,IF(N187="Y",IF('Expense Categories'!$G$4="Y",IF(ISNUMBER(MATCH(H187,'Expense Categories'!$D$2:$D$15,0)),0,(($G187-$F187)/2)/'Expense Categories'!$I$1*'Expense Categories'!$G$2),0),0),IF(N187="Y",IF('Expense Categories'!$G$4="Y",IF(ISNUMBER(MATCH(H187,'Expense Categories'!$D$2:$D$15,0)),0,($G187-$F187)/'Expense Categories'!$I$1*'Expense Categories'!$G$2),0),0))</f>
        <v>0</v>
      </c>
      <c r="F187" s="18"/>
      <c r="G187" s="18"/>
      <c r="H187" s="21"/>
      <c r="N187" s="34"/>
      <c r="O187" s="63"/>
      <c r="P187" s="63"/>
      <c r="Q187" s="63"/>
    </row>
    <row r="188" spans="1:17" ht="15.75" customHeight="1" x14ac:dyDescent="0.2">
      <c r="A188" s="21"/>
      <c r="B188" s="22"/>
      <c r="C188" s="17">
        <f>IF(O188=0,IF(N188="Y",IF('Expense Categories'!$G$4="Y",G188-ROUND(E188,2)-ROUND(D188,2),Expenses!G188),G188),0)</f>
        <v>0</v>
      </c>
      <c r="D188" s="17">
        <f>IF(H188='Expense Categories'!A$2,IF(N188="Y",IF('Expense Categories'!$G$4="Y",IF(ISNUMBER(MATCH(H188,'Expense Categories'!$D$2:$D$15,0)),0,(($G188-$F188)/2)/'Expense Categories'!$I$1*'Expense Categories'!$G$1),0),0),IF(N188="Y",IF('Expense Categories'!$G$4="Y",IF(ISNUMBER(MATCH(H188,'Expense Categories'!$D$2:$D$15,0)),0,($G188-$F188)/'Expense Categories'!$I$1*'Expense Categories'!$G$1),0),0))</f>
        <v>0</v>
      </c>
      <c r="E188" s="17">
        <f>IF(H188='Expense Categories'!A$2,IF(N188="Y",IF('Expense Categories'!$G$4="Y",IF(ISNUMBER(MATCH(H188,'Expense Categories'!$D$2:$D$15,0)),0,(($G188-$F188)/2)/'Expense Categories'!$I$1*'Expense Categories'!$G$2),0),0),IF(N188="Y",IF('Expense Categories'!$G$4="Y",IF(ISNUMBER(MATCH(H188,'Expense Categories'!$D$2:$D$15,0)),0,($G188-$F188)/'Expense Categories'!$I$1*'Expense Categories'!$G$2),0),0))</f>
        <v>0</v>
      </c>
      <c r="F188" s="18"/>
      <c r="G188" s="18"/>
      <c r="H188" s="21"/>
      <c r="N188" s="34"/>
      <c r="O188" s="63"/>
      <c r="P188" s="63"/>
      <c r="Q188" s="63"/>
    </row>
    <row r="189" spans="1:17" ht="15.75" customHeight="1" x14ac:dyDescent="0.2">
      <c r="A189" s="21"/>
      <c r="B189" s="22"/>
      <c r="C189" s="17">
        <f>IF(O189=0,IF(N189="Y",IF('Expense Categories'!$G$4="Y",G189-ROUND(E189,2)-ROUND(D189,2),Expenses!G189),G189),0)</f>
        <v>0</v>
      </c>
      <c r="D189" s="17">
        <f>IF(H189='Expense Categories'!A$2,IF(N189="Y",IF('Expense Categories'!$G$4="Y",IF(ISNUMBER(MATCH(H189,'Expense Categories'!$D$2:$D$15,0)),0,(($G189-$F189)/2)/'Expense Categories'!$I$1*'Expense Categories'!$G$1),0),0),IF(N189="Y",IF('Expense Categories'!$G$4="Y",IF(ISNUMBER(MATCH(H189,'Expense Categories'!$D$2:$D$15,0)),0,($G189-$F189)/'Expense Categories'!$I$1*'Expense Categories'!$G$1),0),0))</f>
        <v>0</v>
      </c>
      <c r="E189" s="17">
        <f>IF(H189='Expense Categories'!A$2,IF(N189="Y",IF('Expense Categories'!$G$4="Y",IF(ISNUMBER(MATCH(H189,'Expense Categories'!$D$2:$D$15,0)),0,(($G189-$F189)/2)/'Expense Categories'!$I$1*'Expense Categories'!$G$2),0),0),IF(N189="Y",IF('Expense Categories'!$G$4="Y",IF(ISNUMBER(MATCH(H189,'Expense Categories'!$D$2:$D$15,0)),0,($G189-$F189)/'Expense Categories'!$I$1*'Expense Categories'!$G$2),0),0))</f>
        <v>0</v>
      </c>
      <c r="F189" s="18"/>
      <c r="G189" s="18"/>
      <c r="H189" s="21"/>
      <c r="N189" s="34"/>
      <c r="O189" s="63"/>
      <c r="P189" s="63"/>
      <c r="Q189" s="63"/>
    </row>
    <row r="190" spans="1:17" ht="15.75" customHeight="1" x14ac:dyDescent="0.2">
      <c r="A190" s="21"/>
      <c r="B190" s="22"/>
      <c r="C190" s="17">
        <f>IF(O190=0,IF(N190="Y",IF('Expense Categories'!$G$4="Y",G190-ROUND(E190,2)-ROUND(D190,2),Expenses!G190),G190),0)</f>
        <v>0</v>
      </c>
      <c r="D190" s="17">
        <f>IF(H190='Expense Categories'!A$2,IF(N190="Y",IF('Expense Categories'!$G$4="Y",IF(ISNUMBER(MATCH(H190,'Expense Categories'!$D$2:$D$15,0)),0,(($G190-$F190)/2)/'Expense Categories'!$I$1*'Expense Categories'!$G$1),0),0),IF(N190="Y",IF('Expense Categories'!$G$4="Y",IF(ISNUMBER(MATCH(H190,'Expense Categories'!$D$2:$D$15,0)),0,($G190-$F190)/'Expense Categories'!$I$1*'Expense Categories'!$G$1),0),0))</f>
        <v>0</v>
      </c>
      <c r="E190" s="17">
        <f>IF(H190='Expense Categories'!A$2,IF(N190="Y",IF('Expense Categories'!$G$4="Y",IF(ISNUMBER(MATCH(H190,'Expense Categories'!$D$2:$D$15,0)),0,(($G190-$F190)/2)/'Expense Categories'!$I$1*'Expense Categories'!$G$2),0),0),IF(N190="Y",IF('Expense Categories'!$G$4="Y",IF(ISNUMBER(MATCH(H190,'Expense Categories'!$D$2:$D$15,0)),0,($G190-$F190)/'Expense Categories'!$I$1*'Expense Categories'!$G$2),0),0))</f>
        <v>0</v>
      </c>
      <c r="F190" s="18"/>
      <c r="G190" s="18"/>
      <c r="H190" s="21"/>
      <c r="N190" s="34"/>
      <c r="O190" s="63"/>
      <c r="P190" s="63"/>
      <c r="Q190" s="63"/>
    </row>
    <row r="191" spans="1:17" ht="15.75" customHeight="1" x14ac:dyDescent="0.2">
      <c r="A191" s="21"/>
      <c r="B191" s="22"/>
      <c r="C191" s="17">
        <f>IF(O191=0,IF(N191="Y",IF('Expense Categories'!$G$4="Y",G191-ROUND(E191,2)-ROUND(D191,2),Expenses!G191),G191),0)</f>
        <v>0</v>
      </c>
      <c r="D191" s="17">
        <f>IF(H191='Expense Categories'!A$2,IF(N191="Y",IF('Expense Categories'!$G$4="Y",IF(ISNUMBER(MATCH(H191,'Expense Categories'!$D$2:$D$15,0)),0,(($G191-$F191)/2)/'Expense Categories'!$I$1*'Expense Categories'!$G$1),0),0),IF(N191="Y",IF('Expense Categories'!$G$4="Y",IF(ISNUMBER(MATCH(H191,'Expense Categories'!$D$2:$D$15,0)),0,($G191-$F191)/'Expense Categories'!$I$1*'Expense Categories'!$G$1),0),0))</f>
        <v>0</v>
      </c>
      <c r="E191" s="17">
        <f>IF(H191='Expense Categories'!A$2,IF(N191="Y",IF('Expense Categories'!$G$4="Y",IF(ISNUMBER(MATCH(H191,'Expense Categories'!$D$2:$D$15,0)),0,(($G191-$F191)/2)/'Expense Categories'!$I$1*'Expense Categories'!$G$2),0),0),IF(N191="Y",IF('Expense Categories'!$G$4="Y",IF(ISNUMBER(MATCH(H191,'Expense Categories'!$D$2:$D$15,0)),0,($G191-$F191)/'Expense Categories'!$I$1*'Expense Categories'!$G$2),0),0))</f>
        <v>0</v>
      </c>
      <c r="F191" s="18"/>
      <c r="G191" s="18"/>
      <c r="H191" s="21"/>
      <c r="N191" s="34"/>
      <c r="O191" s="63"/>
      <c r="P191" s="63"/>
      <c r="Q191" s="63"/>
    </row>
    <row r="192" spans="1:17" ht="15.75" customHeight="1" x14ac:dyDescent="0.2">
      <c r="A192" s="21"/>
      <c r="B192" s="22"/>
      <c r="C192" s="17">
        <f>IF(O192=0,IF(N192="Y",IF('Expense Categories'!$G$4="Y",G192-ROUND(E192,2)-ROUND(D192,2),Expenses!G192),G192),0)</f>
        <v>0</v>
      </c>
      <c r="D192" s="17">
        <f>IF(H192='Expense Categories'!A$2,IF(N192="Y",IF('Expense Categories'!$G$4="Y",IF(ISNUMBER(MATCH(H192,'Expense Categories'!$D$2:$D$15,0)),0,(($G192-$F192)/2)/'Expense Categories'!$I$1*'Expense Categories'!$G$1),0),0),IF(N192="Y",IF('Expense Categories'!$G$4="Y",IF(ISNUMBER(MATCH(H192,'Expense Categories'!$D$2:$D$15,0)),0,($G192-$F192)/'Expense Categories'!$I$1*'Expense Categories'!$G$1),0),0))</f>
        <v>0</v>
      </c>
      <c r="E192" s="17">
        <f>IF(H192='Expense Categories'!A$2,IF(N192="Y",IF('Expense Categories'!$G$4="Y",IF(ISNUMBER(MATCH(H192,'Expense Categories'!$D$2:$D$15,0)),0,(($G192-$F192)/2)/'Expense Categories'!$I$1*'Expense Categories'!$G$2),0),0),IF(N192="Y",IF('Expense Categories'!$G$4="Y",IF(ISNUMBER(MATCH(H192,'Expense Categories'!$D$2:$D$15,0)),0,($G192-$F192)/'Expense Categories'!$I$1*'Expense Categories'!$G$2),0),0))</f>
        <v>0</v>
      </c>
      <c r="F192" s="18"/>
      <c r="G192" s="18"/>
      <c r="H192" s="21"/>
      <c r="N192" s="34"/>
      <c r="O192" s="63"/>
      <c r="P192" s="63"/>
      <c r="Q192" s="63"/>
    </row>
    <row r="193" spans="1:17" ht="15.75" customHeight="1" x14ac:dyDescent="0.2">
      <c r="A193" s="21"/>
      <c r="B193" s="22"/>
      <c r="C193" s="17">
        <f>IF(O193=0,IF(N193="Y",IF('Expense Categories'!$G$4="Y",G193-ROUND(E193,2)-ROUND(D193,2),Expenses!G193),G193),0)</f>
        <v>0</v>
      </c>
      <c r="D193" s="17">
        <f>IF(H193='Expense Categories'!A$2,IF(N193="Y",IF('Expense Categories'!$G$4="Y",IF(ISNUMBER(MATCH(H193,'Expense Categories'!$D$2:$D$15,0)),0,(($G193-$F193)/2)/'Expense Categories'!$I$1*'Expense Categories'!$G$1),0),0),IF(N193="Y",IF('Expense Categories'!$G$4="Y",IF(ISNUMBER(MATCH(H193,'Expense Categories'!$D$2:$D$15,0)),0,($G193-$F193)/'Expense Categories'!$I$1*'Expense Categories'!$G$1),0),0))</f>
        <v>0</v>
      </c>
      <c r="E193" s="17">
        <f>IF(H193='Expense Categories'!A$2,IF(N193="Y",IF('Expense Categories'!$G$4="Y",IF(ISNUMBER(MATCH(H193,'Expense Categories'!$D$2:$D$15,0)),0,(($G193-$F193)/2)/'Expense Categories'!$I$1*'Expense Categories'!$G$2),0),0),IF(N193="Y",IF('Expense Categories'!$G$4="Y",IF(ISNUMBER(MATCH(H193,'Expense Categories'!$D$2:$D$15,0)),0,($G193-$F193)/'Expense Categories'!$I$1*'Expense Categories'!$G$2),0),0))</f>
        <v>0</v>
      </c>
      <c r="F193" s="18"/>
      <c r="G193" s="26"/>
      <c r="H193" s="21"/>
      <c r="N193" s="34"/>
      <c r="O193" s="63"/>
      <c r="P193" s="63"/>
      <c r="Q193" s="63"/>
    </row>
    <row r="194" spans="1:17" ht="15.75" customHeight="1" x14ac:dyDescent="0.2">
      <c r="A194" s="21"/>
      <c r="B194" s="22"/>
      <c r="C194" s="17">
        <f>IF(O194=0,IF(N194="Y",IF('Expense Categories'!$G$4="Y",G194-ROUND(E194,2)-ROUND(D194,2),Expenses!G194),G194),0)</f>
        <v>0</v>
      </c>
      <c r="D194" s="17">
        <f>IF(H194='Expense Categories'!A$2,IF(N194="Y",IF('Expense Categories'!$G$4="Y",IF(ISNUMBER(MATCH(H194,'Expense Categories'!$D$2:$D$15,0)),0,(($G194-$F194)/2)/'Expense Categories'!$I$1*'Expense Categories'!$G$1),0),0),IF(N194="Y",IF('Expense Categories'!$G$4="Y",IF(ISNUMBER(MATCH(H194,'Expense Categories'!$D$2:$D$15,0)),0,($G194-$F194)/'Expense Categories'!$I$1*'Expense Categories'!$G$1),0),0))</f>
        <v>0</v>
      </c>
      <c r="E194" s="17">
        <f>IF(H194='Expense Categories'!A$2,IF(N194="Y",IF('Expense Categories'!$G$4="Y",IF(ISNUMBER(MATCH(H194,'Expense Categories'!$D$2:$D$15,0)),0,(($G194-$F194)/2)/'Expense Categories'!$I$1*'Expense Categories'!$G$2),0),0),IF(N194="Y",IF('Expense Categories'!$G$4="Y",IF(ISNUMBER(MATCH(H194,'Expense Categories'!$D$2:$D$15,0)),0,($G194-$F194)/'Expense Categories'!$I$1*'Expense Categories'!$G$2),0),0))</f>
        <v>0</v>
      </c>
      <c r="F194" s="18"/>
      <c r="G194" s="18"/>
      <c r="H194" s="21"/>
      <c r="N194" s="34"/>
      <c r="O194" s="63"/>
      <c r="P194" s="63"/>
      <c r="Q194" s="63"/>
    </row>
    <row r="195" spans="1:17" ht="15.75" customHeight="1" x14ac:dyDescent="0.2">
      <c r="A195" s="34"/>
      <c r="B195" s="22"/>
      <c r="C195" s="17">
        <f>IF(O195=0,IF(N195="Y",IF('Expense Categories'!$G$4="Y",G195-ROUND(E195,2)-ROUND(D195,2),Expenses!G195),G195),0)</f>
        <v>0</v>
      </c>
      <c r="D195" s="17">
        <f>IF(H195='Expense Categories'!A$2,IF(N195="Y",IF('Expense Categories'!$G$4="Y",IF(ISNUMBER(MATCH(H195,'Expense Categories'!$D$2:$D$15,0)),0,(($G195-$F195)/2)/'Expense Categories'!$I$1*'Expense Categories'!$G$1),0),0),IF(N195="Y",IF('Expense Categories'!$G$4="Y",IF(ISNUMBER(MATCH(H195,'Expense Categories'!$D$2:$D$15,0)),0,($G195-$F195)/'Expense Categories'!$I$1*'Expense Categories'!$G$1),0),0))</f>
        <v>0</v>
      </c>
      <c r="E195" s="17">
        <f>IF(H195='Expense Categories'!A$2,IF(N195="Y",IF('Expense Categories'!$G$4="Y",IF(ISNUMBER(MATCH(H195,'Expense Categories'!$D$2:$D$15,0)),0,(($G195-$F195)/2)/'Expense Categories'!$I$1*'Expense Categories'!$G$2),0),0),IF(N195="Y",IF('Expense Categories'!$G$4="Y",IF(ISNUMBER(MATCH(H195,'Expense Categories'!$D$2:$D$15,0)),0,($G195-$F195)/'Expense Categories'!$I$1*'Expense Categories'!$G$2),0),0))</f>
        <v>0</v>
      </c>
      <c r="F195" s="18"/>
      <c r="G195" s="18"/>
      <c r="H195" s="21"/>
      <c r="N195" s="34"/>
      <c r="O195" s="63"/>
      <c r="P195" s="63"/>
      <c r="Q195" s="63"/>
    </row>
    <row r="196" spans="1:17" ht="15.75" customHeight="1" x14ac:dyDescent="0.2">
      <c r="A196" s="21"/>
      <c r="B196" s="22"/>
      <c r="C196" s="17">
        <f>IF(O196=0,IF(N196="Y",IF('Expense Categories'!$G$4="Y",G196-ROUND(E196,2)-ROUND(D196,2),Expenses!G196),G196),0)</f>
        <v>0</v>
      </c>
      <c r="D196" s="17">
        <f>IF(H196='Expense Categories'!A$2,IF(N196="Y",IF('Expense Categories'!$G$4="Y",IF(ISNUMBER(MATCH(H196,'Expense Categories'!$D$2:$D$15,0)),0,(($G196-$F196)/2)/'Expense Categories'!$I$1*'Expense Categories'!$G$1),0),0),IF(N196="Y",IF('Expense Categories'!$G$4="Y",IF(ISNUMBER(MATCH(H196,'Expense Categories'!$D$2:$D$15,0)),0,($G196-$F196)/'Expense Categories'!$I$1*'Expense Categories'!$G$1),0),0))</f>
        <v>0</v>
      </c>
      <c r="E196" s="17">
        <f>IF(H196='Expense Categories'!A$2,IF(N196="Y",IF('Expense Categories'!$G$4="Y",IF(ISNUMBER(MATCH(H196,'Expense Categories'!$D$2:$D$15,0)),0,(($G196-$F196)/2)/'Expense Categories'!$I$1*'Expense Categories'!$G$2),0),0),IF(N196="Y",IF('Expense Categories'!$G$4="Y",IF(ISNUMBER(MATCH(H196,'Expense Categories'!$D$2:$D$15,0)),0,($G196-$F196)/'Expense Categories'!$I$1*'Expense Categories'!$G$2),0),0))</f>
        <v>0</v>
      </c>
      <c r="F196" s="18"/>
      <c r="G196" s="18"/>
      <c r="H196" s="21"/>
      <c r="N196" s="34"/>
      <c r="O196" s="63"/>
      <c r="P196" s="63"/>
      <c r="Q196" s="63"/>
    </row>
    <row r="197" spans="1:17" ht="15.75" customHeight="1" x14ac:dyDescent="0.2">
      <c r="A197" s="21"/>
      <c r="B197" s="22"/>
      <c r="C197" s="17">
        <f>IF(O197=0,IF(N197="Y",IF('Expense Categories'!$G$4="Y",G197-ROUND(E197,2)-ROUND(D197,2),Expenses!G197),G197),0)</f>
        <v>0</v>
      </c>
      <c r="D197" s="17">
        <f>IF(H197='Expense Categories'!A$2,IF(N197="Y",IF('Expense Categories'!$G$4="Y",IF(ISNUMBER(MATCH(H197,'Expense Categories'!$D$2:$D$15,0)),0,(($G197-$F197)/2)/'Expense Categories'!$I$1*'Expense Categories'!$G$1),0),0),IF(N197="Y",IF('Expense Categories'!$G$4="Y",IF(ISNUMBER(MATCH(H197,'Expense Categories'!$D$2:$D$15,0)),0,($G197-$F197)/'Expense Categories'!$I$1*'Expense Categories'!$G$1),0),0))</f>
        <v>0</v>
      </c>
      <c r="E197" s="17">
        <f>IF(H197='Expense Categories'!A$2,IF(N197="Y",IF('Expense Categories'!$G$4="Y",IF(ISNUMBER(MATCH(H197,'Expense Categories'!$D$2:$D$15,0)),0,(($G197-$F197)/2)/'Expense Categories'!$I$1*'Expense Categories'!$G$2),0),0),IF(N197="Y",IF('Expense Categories'!$G$4="Y",IF(ISNUMBER(MATCH(H197,'Expense Categories'!$D$2:$D$15,0)),0,($G197-$F197)/'Expense Categories'!$I$1*'Expense Categories'!$G$2),0),0))</f>
        <v>0</v>
      </c>
      <c r="F197" s="18"/>
      <c r="G197" s="18"/>
      <c r="H197" s="21"/>
      <c r="N197" s="34"/>
      <c r="O197" s="63"/>
      <c r="P197" s="63"/>
      <c r="Q197" s="63"/>
    </row>
    <row r="198" spans="1:17" ht="15.75" customHeight="1" x14ac:dyDescent="0.2">
      <c r="A198" s="21"/>
      <c r="B198" s="22"/>
      <c r="C198" s="17">
        <f>IF(O198=0,IF(N198="Y",IF('Expense Categories'!$G$4="Y",G198-ROUND(E198,2)-ROUND(D198,2),Expenses!G198),G198),0)</f>
        <v>0</v>
      </c>
      <c r="D198" s="17">
        <f>IF(H198='Expense Categories'!A$2,IF(N198="Y",IF('Expense Categories'!$G$4="Y",IF(ISNUMBER(MATCH(H198,'Expense Categories'!$D$2:$D$15,0)),0,(($G198-$F198)/2)/'Expense Categories'!$I$1*'Expense Categories'!$G$1),0),0),IF(N198="Y",IF('Expense Categories'!$G$4="Y",IF(ISNUMBER(MATCH(H198,'Expense Categories'!$D$2:$D$15,0)),0,($G198-$F198)/'Expense Categories'!$I$1*'Expense Categories'!$G$1),0),0))</f>
        <v>0</v>
      </c>
      <c r="E198" s="17">
        <f>IF(H198='Expense Categories'!A$2,IF(N198="Y",IF('Expense Categories'!$G$4="Y",IF(ISNUMBER(MATCH(H198,'Expense Categories'!$D$2:$D$15,0)),0,(($G198-$F198)/2)/'Expense Categories'!$I$1*'Expense Categories'!$G$2),0),0),IF(N198="Y",IF('Expense Categories'!$G$4="Y",IF(ISNUMBER(MATCH(H198,'Expense Categories'!$D$2:$D$15,0)),0,($G198-$F198)/'Expense Categories'!$I$1*'Expense Categories'!$G$2),0),0))</f>
        <v>0</v>
      </c>
      <c r="F198" s="18"/>
      <c r="G198" s="18"/>
      <c r="H198" s="21"/>
      <c r="N198" s="34"/>
      <c r="O198" s="63"/>
      <c r="P198" s="63"/>
      <c r="Q198" s="63"/>
    </row>
    <row r="199" spans="1:17" ht="15.75" customHeight="1" x14ac:dyDescent="0.2">
      <c r="A199" s="21"/>
      <c r="B199" s="22"/>
      <c r="C199" s="17">
        <f>IF(O199=0,IF(N199="Y",IF('Expense Categories'!$G$4="Y",G199-ROUND(E199,2)-ROUND(D199,2),Expenses!G199),G199),0)</f>
        <v>0</v>
      </c>
      <c r="D199" s="17">
        <f>IF(H199='Expense Categories'!A$2,IF(N199="Y",IF('Expense Categories'!$G$4="Y",IF(ISNUMBER(MATCH(H199,'Expense Categories'!$D$2:$D$15,0)),0,(($G199-$F199)/2)/'Expense Categories'!$I$1*'Expense Categories'!$G$1),0),0),IF(N199="Y",IF('Expense Categories'!$G$4="Y",IF(ISNUMBER(MATCH(H199,'Expense Categories'!$D$2:$D$15,0)),0,($G199-$F199)/'Expense Categories'!$I$1*'Expense Categories'!$G$1),0),0))</f>
        <v>0</v>
      </c>
      <c r="E199" s="17">
        <f>IF(H199='Expense Categories'!A$2,IF(N199="Y",IF('Expense Categories'!$G$4="Y",IF(ISNUMBER(MATCH(H199,'Expense Categories'!$D$2:$D$15,0)),0,(($G199-$F199)/2)/'Expense Categories'!$I$1*'Expense Categories'!$G$2),0),0),IF(N199="Y",IF('Expense Categories'!$G$4="Y",IF(ISNUMBER(MATCH(H199,'Expense Categories'!$D$2:$D$15,0)),0,($G199-$F199)/'Expense Categories'!$I$1*'Expense Categories'!$G$2),0),0))</f>
        <v>0</v>
      </c>
      <c r="F199" s="18"/>
      <c r="G199" s="18"/>
      <c r="H199" s="21"/>
      <c r="N199" s="34"/>
      <c r="O199" s="63"/>
      <c r="P199" s="63"/>
      <c r="Q199" s="63"/>
    </row>
    <row r="200" spans="1:17" ht="15.75" customHeight="1" x14ac:dyDescent="0.2">
      <c r="A200" s="21"/>
      <c r="B200" s="22"/>
      <c r="C200" s="17">
        <f>IF(O200=0,IF(N200="Y",IF('Expense Categories'!$G$4="Y",G200-ROUND(E200,2)-ROUND(D200,2),Expenses!G200),G200),0)</f>
        <v>0</v>
      </c>
      <c r="D200" s="17">
        <f>IF(H200='Expense Categories'!A$2,IF(N200="Y",IF('Expense Categories'!$G$4="Y",IF(ISNUMBER(MATCH(H200,'Expense Categories'!$D$2:$D$15,0)),0,(($G200-$F200)/2)/'Expense Categories'!$I$1*'Expense Categories'!$G$1),0),0),IF(N200="Y",IF('Expense Categories'!$G$4="Y",IF(ISNUMBER(MATCH(H200,'Expense Categories'!$D$2:$D$15,0)),0,($G200-$F200)/'Expense Categories'!$I$1*'Expense Categories'!$G$1),0),0))</f>
        <v>0</v>
      </c>
      <c r="E200" s="17">
        <f>IF(H200='Expense Categories'!A$2,IF(N200="Y",IF('Expense Categories'!$G$4="Y",IF(ISNUMBER(MATCH(H200,'Expense Categories'!$D$2:$D$15,0)),0,(($G200-$F200)/2)/'Expense Categories'!$I$1*'Expense Categories'!$G$2),0),0),IF(N200="Y",IF('Expense Categories'!$G$4="Y",IF(ISNUMBER(MATCH(H200,'Expense Categories'!$D$2:$D$15,0)),0,($G200-$F200)/'Expense Categories'!$I$1*'Expense Categories'!$G$2),0),0))</f>
        <v>0</v>
      </c>
      <c r="F200" s="18"/>
      <c r="G200" s="18"/>
      <c r="H200" s="21"/>
      <c r="N200" s="34"/>
      <c r="O200" s="63"/>
      <c r="P200" s="63"/>
      <c r="Q200" s="63"/>
    </row>
    <row r="201" spans="1:17" ht="15.75" customHeight="1" x14ac:dyDescent="0.2">
      <c r="A201" s="21"/>
      <c r="B201" s="22"/>
      <c r="C201" s="17">
        <f>IF(O201=0,IF(N201="Y",IF('Expense Categories'!$G$4="Y",G201-ROUND(E201,2)-ROUND(D201,2),Expenses!G201),G201),0)</f>
        <v>0</v>
      </c>
      <c r="D201" s="17">
        <f>IF(H201='Expense Categories'!A$2,IF(N201="Y",IF('Expense Categories'!$G$4="Y",IF(ISNUMBER(MATCH(H201,'Expense Categories'!$D$2:$D$15,0)),0,(($G201-$F201)/2)/'Expense Categories'!$I$1*'Expense Categories'!$G$1),0),0),IF(N201="Y",IF('Expense Categories'!$G$4="Y",IF(ISNUMBER(MATCH(H201,'Expense Categories'!$D$2:$D$15,0)),0,($G201-$F201)/'Expense Categories'!$I$1*'Expense Categories'!$G$1),0),0))</f>
        <v>0</v>
      </c>
      <c r="E201" s="17">
        <f>IF(H201='Expense Categories'!A$2,IF(N201="Y",IF('Expense Categories'!$G$4="Y",IF(ISNUMBER(MATCH(H201,'Expense Categories'!$D$2:$D$15,0)),0,(($G201-$F201)/2)/'Expense Categories'!$I$1*'Expense Categories'!$G$2),0),0),IF(N201="Y",IF('Expense Categories'!$G$4="Y",IF(ISNUMBER(MATCH(H201,'Expense Categories'!$D$2:$D$15,0)),0,($G201-$F201)/'Expense Categories'!$I$1*'Expense Categories'!$G$2),0),0))</f>
        <v>0</v>
      </c>
      <c r="F201" s="18"/>
      <c r="G201" s="18"/>
      <c r="H201" s="21"/>
      <c r="N201" s="34"/>
      <c r="O201" s="63"/>
      <c r="P201" s="63"/>
      <c r="Q201" s="63"/>
    </row>
    <row r="202" spans="1:17" ht="15.75" customHeight="1" x14ac:dyDescent="0.2">
      <c r="A202" s="21"/>
      <c r="B202" s="22"/>
      <c r="C202" s="17">
        <f>IF(O202=0,IF(N202="Y",IF('Expense Categories'!$G$4="Y",G202-ROUND(E202,2)-ROUND(D202,2),Expenses!G202),G202),0)</f>
        <v>0</v>
      </c>
      <c r="D202" s="17">
        <f>IF(H202='Expense Categories'!A$2,IF(N202="Y",IF('Expense Categories'!$G$4="Y",IF(ISNUMBER(MATCH(H202,'Expense Categories'!$D$2:$D$15,0)),0,(($G202-$F202)/2)/'Expense Categories'!$I$1*'Expense Categories'!$G$1),0),0),IF(N202="Y",IF('Expense Categories'!$G$4="Y",IF(ISNUMBER(MATCH(H202,'Expense Categories'!$D$2:$D$15,0)),0,($G202-$F202)/'Expense Categories'!$I$1*'Expense Categories'!$G$1),0),0))</f>
        <v>0</v>
      </c>
      <c r="E202" s="17">
        <f>IF(H202='Expense Categories'!A$2,IF(N202="Y",IF('Expense Categories'!$G$4="Y",IF(ISNUMBER(MATCH(H202,'Expense Categories'!$D$2:$D$15,0)),0,(($G202-$F202)/2)/'Expense Categories'!$I$1*'Expense Categories'!$G$2),0),0),IF(N202="Y",IF('Expense Categories'!$G$4="Y",IF(ISNUMBER(MATCH(H202,'Expense Categories'!$D$2:$D$15,0)),0,($G202-$F202)/'Expense Categories'!$I$1*'Expense Categories'!$G$2),0),0))</f>
        <v>0</v>
      </c>
      <c r="F202" s="18"/>
      <c r="G202" s="18"/>
      <c r="H202" s="21"/>
      <c r="N202" s="34"/>
      <c r="O202" s="63"/>
      <c r="P202" s="63"/>
      <c r="Q202" s="63"/>
    </row>
    <row r="203" spans="1:17" ht="15.75" customHeight="1" x14ac:dyDescent="0.2">
      <c r="A203" s="34"/>
      <c r="B203" s="22"/>
      <c r="C203" s="17">
        <f>IF(O203=0,IF(N203="Y",IF('Expense Categories'!$G$4="Y",G203-ROUND(E203,2)-ROUND(D203,2),Expenses!G203),G203),0)</f>
        <v>0</v>
      </c>
      <c r="D203" s="17">
        <f>IF(H203='Expense Categories'!A$2,IF(N203="Y",IF('Expense Categories'!$G$4="Y",IF(ISNUMBER(MATCH(H203,'Expense Categories'!$D$2:$D$15,0)),0,(($G203-$F203)/2)/'Expense Categories'!$I$1*'Expense Categories'!$G$1),0),0),IF(N203="Y",IF('Expense Categories'!$G$4="Y",IF(ISNUMBER(MATCH(H203,'Expense Categories'!$D$2:$D$15,0)),0,($G203-$F203)/'Expense Categories'!$I$1*'Expense Categories'!$G$1),0),0))</f>
        <v>0</v>
      </c>
      <c r="E203" s="17">
        <f>IF(H203='Expense Categories'!A$2,IF(N203="Y",IF('Expense Categories'!$G$4="Y",IF(ISNUMBER(MATCH(H203,'Expense Categories'!$D$2:$D$15,0)),0,(($G203-$F203)/2)/'Expense Categories'!$I$1*'Expense Categories'!$G$2),0),0),IF(N203="Y",IF('Expense Categories'!$G$4="Y",IF(ISNUMBER(MATCH(H203,'Expense Categories'!$D$2:$D$15,0)),0,($G203-$F203)/'Expense Categories'!$I$1*'Expense Categories'!$G$2),0),0))</f>
        <v>0</v>
      </c>
      <c r="F203" s="18"/>
      <c r="G203" s="18"/>
      <c r="H203" s="21"/>
      <c r="N203" s="34"/>
      <c r="O203" s="63"/>
      <c r="P203" s="63"/>
      <c r="Q203" s="63"/>
    </row>
    <row r="204" spans="1:17" ht="15.75" customHeight="1" x14ac:dyDescent="0.2">
      <c r="A204" s="21"/>
      <c r="B204" s="22"/>
      <c r="C204" s="17">
        <f>IF(O204=0,IF(N204="Y",IF('Expense Categories'!$G$4="Y",G204-ROUND(E204,2)-ROUND(D204,2),Expenses!G204),G204),0)</f>
        <v>0</v>
      </c>
      <c r="D204" s="17">
        <f>IF(H204='Expense Categories'!A$2,IF(N204="Y",IF('Expense Categories'!$G$4="Y",IF(ISNUMBER(MATCH(H204,'Expense Categories'!$D$2:$D$15,0)),0,(($G204-$F204)/2)/'Expense Categories'!$I$1*'Expense Categories'!$G$1),0),0),IF(N204="Y",IF('Expense Categories'!$G$4="Y",IF(ISNUMBER(MATCH(H204,'Expense Categories'!$D$2:$D$15,0)),0,($G204-$F204)/'Expense Categories'!$I$1*'Expense Categories'!$G$1),0),0))</f>
        <v>0</v>
      </c>
      <c r="E204" s="17">
        <f>IF(H204='Expense Categories'!A$2,IF(N204="Y",IF('Expense Categories'!$G$4="Y",IF(ISNUMBER(MATCH(H204,'Expense Categories'!$D$2:$D$15,0)),0,(($G204-$F204)/2)/'Expense Categories'!$I$1*'Expense Categories'!$G$2),0),0),IF(N204="Y",IF('Expense Categories'!$G$4="Y",IF(ISNUMBER(MATCH(H204,'Expense Categories'!$D$2:$D$15,0)),0,($G204-$F204)/'Expense Categories'!$I$1*'Expense Categories'!$G$2),0),0))</f>
        <v>0</v>
      </c>
      <c r="F204" s="18"/>
      <c r="G204" s="18"/>
      <c r="H204" s="21"/>
      <c r="N204" s="34"/>
      <c r="O204" s="63"/>
      <c r="P204" s="63"/>
      <c r="Q204" s="63"/>
    </row>
    <row r="205" spans="1:17" ht="15.75" customHeight="1" x14ac:dyDescent="0.2">
      <c r="A205" s="21"/>
      <c r="B205" s="22"/>
      <c r="C205" s="17">
        <f>IF(O205=0,IF(N205="Y",IF('Expense Categories'!$G$4="Y",G205-ROUND(E205,2)-ROUND(D205,2),Expenses!G205),G205),0)</f>
        <v>0</v>
      </c>
      <c r="D205" s="17">
        <f>IF(H205='Expense Categories'!A$2,IF(N205="Y",IF('Expense Categories'!$G$4="Y",IF(ISNUMBER(MATCH(H205,'Expense Categories'!$D$2:$D$15,0)),0,(($G205-$F205)/2)/'Expense Categories'!$I$1*'Expense Categories'!$G$1),0),0),IF(N205="Y",IF('Expense Categories'!$G$4="Y",IF(ISNUMBER(MATCH(H205,'Expense Categories'!$D$2:$D$15,0)),0,($G205-$F205)/'Expense Categories'!$I$1*'Expense Categories'!$G$1),0),0))</f>
        <v>0</v>
      </c>
      <c r="E205" s="17">
        <f>IF(H205='Expense Categories'!A$2,IF(N205="Y",IF('Expense Categories'!$G$4="Y",IF(ISNUMBER(MATCH(H205,'Expense Categories'!$D$2:$D$15,0)),0,(($G205-$F205)/2)/'Expense Categories'!$I$1*'Expense Categories'!$G$2),0),0),IF(N205="Y",IF('Expense Categories'!$G$4="Y",IF(ISNUMBER(MATCH(H205,'Expense Categories'!$D$2:$D$15,0)),0,($G205-$F205)/'Expense Categories'!$I$1*'Expense Categories'!$G$2),0),0))</f>
        <v>0</v>
      </c>
      <c r="F205" s="18"/>
      <c r="G205" s="18"/>
      <c r="H205" s="21"/>
      <c r="N205" s="34"/>
      <c r="O205" s="63"/>
      <c r="P205" s="63"/>
      <c r="Q205" s="63"/>
    </row>
    <row r="206" spans="1:17" ht="15.75" customHeight="1" x14ac:dyDescent="0.2">
      <c r="A206" s="34"/>
      <c r="B206" s="22"/>
      <c r="C206" s="17">
        <f>IF(O206=0,IF(N206="Y",IF('Expense Categories'!$G$4="Y",G206-ROUND(E206,2)-ROUND(D206,2),Expenses!G206),G206),0)</f>
        <v>0</v>
      </c>
      <c r="D206" s="17">
        <f>IF(H206='Expense Categories'!A$2,IF(N206="Y",IF('Expense Categories'!$G$4="Y",IF(ISNUMBER(MATCH(H206,'Expense Categories'!$D$2:$D$15,0)),0,(($G206-$F206)/2)/'Expense Categories'!$I$1*'Expense Categories'!$G$1),0),0),IF(N206="Y",IF('Expense Categories'!$G$4="Y",IF(ISNUMBER(MATCH(H206,'Expense Categories'!$D$2:$D$15,0)),0,($G206-$F206)/'Expense Categories'!$I$1*'Expense Categories'!$G$1),0),0))</f>
        <v>0</v>
      </c>
      <c r="E206" s="17">
        <f>IF(H206='Expense Categories'!A$2,IF(N206="Y",IF('Expense Categories'!$G$4="Y",IF(ISNUMBER(MATCH(H206,'Expense Categories'!$D$2:$D$15,0)),0,(($G206-$F206)/2)/'Expense Categories'!$I$1*'Expense Categories'!$G$2),0),0),IF(N206="Y",IF('Expense Categories'!$G$4="Y",IF(ISNUMBER(MATCH(H206,'Expense Categories'!$D$2:$D$15,0)),0,($G206-$F206)/'Expense Categories'!$I$1*'Expense Categories'!$G$2),0),0))</f>
        <v>0</v>
      </c>
      <c r="F206" s="18"/>
      <c r="G206" s="18"/>
      <c r="H206" s="21"/>
      <c r="N206" s="34"/>
      <c r="O206" s="63"/>
      <c r="P206" s="63"/>
      <c r="Q206" s="63"/>
    </row>
    <row r="207" spans="1:17" ht="15.75" customHeight="1" x14ac:dyDescent="0.2">
      <c r="A207" s="21"/>
      <c r="B207" s="22"/>
      <c r="C207" s="17">
        <f>IF(O207=0,IF(N207="Y",IF('Expense Categories'!$G$4="Y",G207-ROUND(E207,2)-ROUND(D207,2),Expenses!G207),G207),0)</f>
        <v>0</v>
      </c>
      <c r="D207" s="17">
        <f>IF(H207='Expense Categories'!A$2,IF(N207="Y",IF('Expense Categories'!$G$4="Y",IF(ISNUMBER(MATCH(H207,'Expense Categories'!$D$2:$D$15,0)),0,(($G207-$F207)/2)/'Expense Categories'!$I$1*'Expense Categories'!$G$1),0),0),IF(N207="Y",IF('Expense Categories'!$G$4="Y",IF(ISNUMBER(MATCH(H207,'Expense Categories'!$D$2:$D$15,0)),0,($G207-$F207)/'Expense Categories'!$I$1*'Expense Categories'!$G$1),0),0))</f>
        <v>0</v>
      </c>
      <c r="E207" s="17">
        <f>IF(H207='Expense Categories'!A$2,IF(N207="Y",IF('Expense Categories'!$G$4="Y",IF(ISNUMBER(MATCH(H207,'Expense Categories'!$D$2:$D$15,0)),0,(($G207-$F207)/2)/'Expense Categories'!$I$1*'Expense Categories'!$G$2),0),0),IF(N207="Y",IF('Expense Categories'!$G$4="Y",IF(ISNUMBER(MATCH(H207,'Expense Categories'!$D$2:$D$15,0)),0,($G207-$F207)/'Expense Categories'!$I$1*'Expense Categories'!$G$2),0),0))</f>
        <v>0</v>
      </c>
      <c r="F207" s="18"/>
      <c r="G207" s="18"/>
      <c r="H207" s="21"/>
      <c r="N207" s="34"/>
      <c r="O207" s="63"/>
      <c r="P207" s="63"/>
      <c r="Q207" s="63"/>
    </row>
    <row r="208" spans="1:17" ht="15.75" customHeight="1" x14ac:dyDescent="0.2">
      <c r="A208" s="21"/>
      <c r="B208" s="22"/>
      <c r="C208" s="17">
        <f>IF(O208=0,IF(N208="Y",IF('Expense Categories'!$G$4="Y",G208-ROUND(E208,2)-ROUND(D208,2),Expenses!G208),G208),0)</f>
        <v>0</v>
      </c>
      <c r="D208" s="17">
        <f>IF(H208='Expense Categories'!A$2,IF(N208="Y",IF('Expense Categories'!$G$4="Y",IF(ISNUMBER(MATCH(H208,'Expense Categories'!$D$2:$D$15,0)),0,(($G208-$F208)/2)/'Expense Categories'!$I$1*'Expense Categories'!$G$1),0),0),IF(N208="Y",IF('Expense Categories'!$G$4="Y",IF(ISNUMBER(MATCH(H208,'Expense Categories'!$D$2:$D$15,0)),0,($G208-$F208)/'Expense Categories'!$I$1*'Expense Categories'!$G$1),0),0))</f>
        <v>0</v>
      </c>
      <c r="E208" s="17">
        <f>IF(H208='Expense Categories'!A$2,IF(N208="Y",IF('Expense Categories'!$G$4="Y",IF(ISNUMBER(MATCH(H208,'Expense Categories'!$D$2:$D$15,0)),0,(($G208-$F208)/2)/'Expense Categories'!$I$1*'Expense Categories'!$G$2),0),0),IF(N208="Y",IF('Expense Categories'!$G$4="Y",IF(ISNUMBER(MATCH(H208,'Expense Categories'!$D$2:$D$15,0)),0,($G208-$F208)/'Expense Categories'!$I$1*'Expense Categories'!$G$2),0),0))</f>
        <v>0</v>
      </c>
      <c r="F208" s="18"/>
      <c r="G208" s="18"/>
      <c r="H208" s="21"/>
      <c r="N208" s="34"/>
      <c r="O208" s="63"/>
      <c r="P208" s="63"/>
      <c r="Q208" s="63"/>
    </row>
    <row r="209" spans="1:17" ht="15.75" customHeight="1" x14ac:dyDescent="0.2">
      <c r="A209" s="21"/>
      <c r="B209" s="22"/>
      <c r="C209" s="17">
        <f>IF(O209=0,IF(N209="Y",IF('Expense Categories'!$G$4="Y",G209-ROUND(E209,2)-ROUND(D209,2),Expenses!G209),G209),0)</f>
        <v>0</v>
      </c>
      <c r="D209" s="17">
        <f>IF(H209='Expense Categories'!A$2,IF(N209="Y",IF('Expense Categories'!$G$4="Y",IF(ISNUMBER(MATCH(H209,'Expense Categories'!$D$2:$D$15,0)),0,(($G209-$F209)/2)/'Expense Categories'!$I$1*'Expense Categories'!$G$1),0),0),IF(N209="Y",IF('Expense Categories'!$G$4="Y",IF(ISNUMBER(MATCH(H209,'Expense Categories'!$D$2:$D$15,0)),0,($G209-$F209)/'Expense Categories'!$I$1*'Expense Categories'!$G$1),0),0))</f>
        <v>0</v>
      </c>
      <c r="E209" s="17">
        <f>IF(H209='Expense Categories'!A$2,IF(N209="Y",IF('Expense Categories'!$G$4="Y",IF(ISNUMBER(MATCH(H209,'Expense Categories'!$D$2:$D$15,0)),0,(($G209-$F209)/2)/'Expense Categories'!$I$1*'Expense Categories'!$G$2),0),0),IF(N209="Y",IF('Expense Categories'!$G$4="Y",IF(ISNUMBER(MATCH(H209,'Expense Categories'!$D$2:$D$15,0)),0,($G209-$F209)/'Expense Categories'!$I$1*'Expense Categories'!$G$2),0),0))</f>
        <v>0</v>
      </c>
      <c r="F209" s="18"/>
      <c r="G209" s="18"/>
      <c r="H209" s="21"/>
      <c r="N209" s="34"/>
      <c r="O209" s="63"/>
      <c r="P209" s="63"/>
      <c r="Q209" s="63"/>
    </row>
    <row r="210" spans="1:17" ht="15.75" customHeight="1" x14ac:dyDescent="0.2">
      <c r="A210" s="21"/>
      <c r="B210" s="22"/>
      <c r="C210" s="17">
        <f>IF(O210=0,IF(N210="Y",IF('Expense Categories'!$G$4="Y",G210-ROUND(E210,2)-ROUND(D210,2),Expenses!G210),G210),0)</f>
        <v>0</v>
      </c>
      <c r="D210" s="17">
        <f>IF(H210='Expense Categories'!A$2,IF(N210="Y",IF('Expense Categories'!$G$4="Y",IF(ISNUMBER(MATCH(H210,'Expense Categories'!$D$2:$D$15,0)),0,(($G210-$F210)/2)/'Expense Categories'!$I$1*'Expense Categories'!$G$1),0),0),IF(N210="Y",IF('Expense Categories'!$G$4="Y",IF(ISNUMBER(MATCH(H210,'Expense Categories'!$D$2:$D$15,0)),0,($G210-$F210)/'Expense Categories'!$I$1*'Expense Categories'!$G$1),0),0))</f>
        <v>0</v>
      </c>
      <c r="E210" s="17">
        <f>IF(H210='Expense Categories'!A$2,IF(N210="Y",IF('Expense Categories'!$G$4="Y",IF(ISNUMBER(MATCH(H210,'Expense Categories'!$D$2:$D$15,0)),0,(($G210-$F210)/2)/'Expense Categories'!$I$1*'Expense Categories'!$G$2),0),0),IF(N210="Y",IF('Expense Categories'!$G$4="Y",IF(ISNUMBER(MATCH(H210,'Expense Categories'!$D$2:$D$15,0)),0,($G210-$F210)/'Expense Categories'!$I$1*'Expense Categories'!$G$2),0),0))</f>
        <v>0</v>
      </c>
      <c r="F210" s="18"/>
      <c r="G210" s="18"/>
      <c r="H210" s="21"/>
      <c r="N210" s="34"/>
      <c r="O210" s="63"/>
      <c r="P210" s="63"/>
      <c r="Q210" s="63"/>
    </row>
    <row r="211" spans="1:17" ht="15.75" customHeight="1" x14ac:dyDescent="0.2">
      <c r="A211" s="21"/>
      <c r="B211" s="22"/>
      <c r="C211" s="17">
        <f>IF(O211=0,IF(N211="Y",IF('Expense Categories'!$G$4="Y",G211-ROUND(E211,2)-ROUND(D211,2),Expenses!G211),G211),0)</f>
        <v>0</v>
      </c>
      <c r="D211" s="17">
        <f>IF(H211='Expense Categories'!A$2,IF(N211="Y",IF('Expense Categories'!$G$4="Y",IF(ISNUMBER(MATCH(H211,'Expense Categories'!$D$2:$D$15,0)),0,(($G211-$F211)/2)/'Expense Categories'!$I$1*'Expense Categories'!$G$1),0),0),IF(N211="Y",IF('Expense Categories'!$G$4="Y",IF(ISNUMBER(MATCH(H211,'Expense Categories'!$D$2:$D$15,0)),0,($G211-$F211)/'Expense Categories'!$I$1*'Expense Categories'!$G$1),0),0))</f>
        <v>0</v>
      </c>
      <c r="E211" s="17">
        <f>IF(H211='Expense Categories'!A$2,IF(N211="Y",IF('Expense Categories'!$G$4="Y",IF(ISNUMBER(MATCH(H211,'Expense Categories'!$D$2:$D$15,0)),0,(($G211-$F211)/2)/'Expense Categories'!$I$1*'Expense Categories'!$G$2),0),0),IF(N211="Y",IF('Expense Categories'!$G$4="Y",IF(ISNUMBER(MATCH(H211,'Expense Categories'!$D$2:$D$15,0)),0,($G211-$F211)/'Expense Categories'!$I$1*'Expense Categories'!$G$2),0),0))</f>
        <v>0</v>
      </c>
      <c r="F211" s="18"/>
      <c r="G211" s="18"/>
      <c r="H211" s="21"/>
      <c r="N211" s="34"/>
      <c r="O211" s="63"/>
      <c r="P211" s="63"/>
      <c r="Q211" s="63"/>
    </row>
    <row r="212" spans="1:17" ht="15.75" customHeight="1" x14ac:dyDescent="0.2">
      <c r="A212" s="21"/>
      <c r="B212" s="22"/>
      <c r="C212" s="17">
        <f>IF(O212=0,IF(N212="Y",IF('Expense Categories'!$G$4="Y",G212-ROUND(E212,2)-ROUND(D212,2),Expenses!G212),G212),0)</f>
        <v>0</v>
      </c>
      <c r="D212" s="17">
        <f>IF(H212='Expense Categories'!A$2,IF(N212="Y",IF('Expense Categories'!$G$4="Y",IF(ISNUMBER(MATCH(H212,'Expense Categories'!$D$2:$D$15,0)),0,(($G212-$F212)/2)/'Expense Categories'!$I$1*'Expense Categories'!$G$1),0),0),IF(N212="Y",IF('Expense Categories'!$G$4="Y",IF(ISNUMBER(MATCH(H212,'Expense Categories'!$D$2:$D$15,0)),0,($G212-$F212)/'Expense Categories'!$I$1*'Expense Categories'!$G$1),0),0))</f>
        <v>0</v>
      </c>
      <c r="E212" s="17">
        <f>IF(H212='Expense Categories'!A$2,IF(N212="Y",IF('Expense Categories'!$G$4="Y",IF(ISNUMBER(MATCH(H212,'Expense Categories'!$D$2:$D$15,0)),0,(($G212-$F212)/2)/'Expense Categories'!$I$1*'Expense Categories'!$G$2),0),0),IF(N212="Y",IF('Expense Categories'!$G$4="Y",IF(ISNUMBER(MATCH(H212,'Expense Categories'!$D$2:$D$15,0)),0,($G212-$F212)/'Expense Categories'!$I$1*'Expense Categories'!$G$2),0),0))</f>
        <v>0</v>
      </c>
      <c r="F212" s="18"/>
      <c r="G212" s="18"/>
      <c r="H212" s="21"/>
      <c r="N212" s="34"/>
      <c r="O212" s="63"/>
      <c r="P212" s="63"/>
      <c r="Q212" s="63"/>
    </row>
    <row r="213" spans="1:17" ht="15.75" customHeight="1" x14ac:dyDescent="0.2">
      <c r="A213" s="21"/>
      <c r="B213" s="22"/>
      <c r="C213" s="17">
        <f>IF(O213=0,IF(N213="Y",IF('Expense Categories'!$G$4="Y",G213-ROUND(E213,2)-ROUND(D213,2),Expenses!G213),G213),0)</f>
        <v>0</v>
      </c>
      <c r="D213" s="17">
        <f>IF(H213='Expense Categories'!A$2,IF(N213="Y",IF('Expense Categories'!$G$4="Y",IF(ISNUMBER(MATCH(H213,'Expense Categories'!$D$2:$D$15,0)),0,(($G213-$F213)/2)/'Expense Categories'!$I$1*'Expense Categories'!$G$1),0),0),IF(N213="Y",IF('Expense Categories'!$G$4="Y",IF(ISNUMBER(MATCH(H213,'Expense Categories'!$D$2:$D$15,0)),0,($G213-$F213)/'Expense Categories'!$I$1*'Expense Categories'!$G$1),0),0))</f>
        <v>0</v>
      </c>
      <c r="E213" s="17">
        <f>IF(H213='Expense Categories'!A$2,IF(N213="Y",IF('Expense Categories'!$G$4="Y",IF(ISNUMBER(MATCH(H213,'Expense Categories'!$D$2:$D$15,0)),0,(($G213-$F213)/2)/'Expense Categories'!$I$1*'Expense Categories'!$G$2),0),0),IF(N213="Y",IF('Expense Categories'!$G$4="Y",IF(ISNUMBER(MATCH(H213,'Expense Categories'!$D$2:$D$15,0)),0,($G213-$F213)/'Expense Categories'!$I$1*'Expense Categories'!$G$2),0),0))</f>
        <v>0</v>
      </c>
      <c r="F213" s="18"/>
      <c r="G213" s="18"/>
      <c r="H213" s="21"/>
      <c r="N213" s="34"/>
      <c r="O213" s="63"/>
      <c r="P213" s="63"/>
      <c r="Q213" s="63"/>
    </row>
    <row r="214" spans="1:17" ht="15.75" customHeight="1" x14ac:dyDescent="0.2">
      <c r="A214" s="21"/>
      <c r="B214" s="22"/>
      <c r="C214" s="17">
        <f>IF(O214=0,IF(N214="Y",IF('Expense Categories'!$G$4="Y",G214-ROUND(E214,2)-ROUND(D214,2),Expenses!G214),G214),0)</f>
        <v>0</v>
      </c>
      <c r="D214" s="17">
        <f>IF(H214='Expense Categories'!A$2,IF(N214="Y",IF('Expense Categories'!$G$4="Y",IF(ISNUMBER(MATCH(H214,'Expense Categories'!$D$2:$D$15,0)),0,(($G214-$F214)/2)/'Expense Categories'!$I$1*'Expense Categories'!$G$1),0),0),IF(N214="Y",IF('Expense Categories'!$G$4="Y",IF(ISNUMBER(MATCH(H214,'Expense Categories'!$D$2:$D$15,0)),0,($G214-$F214)/'Expense Categories'!$I$1*'Expense Categories'!$G$1),0),0))</f>
        <v>0</v>
      </c>
      <c r="E214" s="17">
        <f>IF(H214='Expense Categories'!A$2,IF(N214="Y",IF('Expense Categories'!$G$4="Y",IF(ISNUMBER(MATCH(H214,'Expense Categories'!$D$2:$D$15,0)),0,(($G214-$F214)/2)/'Expense Categories'!$I$1*'Expense Categories'!$G$2),0),0),IF(N214="Y",IF('Expense Categories'!$G$4="Y",IF(ISNUMBER(MATCH(H214,'Expense Categories'!$D$2:$D$15,0)),0,($G214-$F214)/'Expense Categories'!$I$1*'Expense Categories'!$G$2),0),0))</f>
        <v>0</v>
      </c>
      <c r="F214" s="18"/>
      <c r="G214" s="18"/>
      <c r="H214" s="21"/>
      <c r="N214" s="34"/>
      <c r="O214" s="63"/>
      <c r="P214" s="63"/>
      <c r="Q214" s="63"/>
    </row>
    <row r="215" spans="1:17" ht="15.75" customHeight="1" x14ac:dyDescent="0.2">
      <c r="A215" s="21"/>
      <c r="B215" s="22"/>
      <c r="C215" s="17">
        <f>IF(O215=0,IF(N215="Y",IF('Expense Categories'!$G$4="Y",G215-ROUND(E215,2)-ROUND(D215,2),Expenses!G215),G215),0)</f>
        <v>0</v>
      </c>
      <c r="D215" s="17">
        <f>IF(H215='Expense Categories'!A$2,IF(N215="Y",IF('Expense Categories'!$G$4="Y",IF(ISNUMBER(MATCH(H215,'Expense Categories'!$D$2:$D$15,0)),0,(($G215-$F215)/2)/'Expense Categories'!$I$1*'Expense Categories'!$G$1),0),0),IF(N215="Y",IF('Expense Categories'!$G$4="Y",IF(ISNUMBER(MATCH(H215,'Expense Categories'!$D$2:$D$15,0)),0,($G215-$F215)/'Expense Categories'!$I$1*'Expense Categories'!$G$1),0),0))</f>
        <v>0</v>
      </c>
      <c r="E215" s="17">
        <f>IF(H215='Expense Categories'!A$2,IF(N215="Y",IF('Expense Categories'!$G$4="Y",IF(ISNUMBER(MATCH(H215,'Expense Categories'!$D$2:$D$15,0)),0,(($G215-$F215)/2)/'Expense Categories'!$I$1*'Expense Categories'!$G$2),0),0),IF(N215="Y",IF('Expense Categories'!$G$4="Y",IF(ISNUMBER(MATCH(H215,'Expense Categories'!$D$2:$D$15,0)),0,($G215-$F215)/'Expense Categories'!$I$1*'Expense Categories'!$G$2),0),0))</f>
        <v>0</v>
      </c>
      <c r="F215" s="18"/>
      <c r="G215" s="18"/>
      <c r="H215" s="21"/>
      <c r="N215" s="34"/>
      <c r="O215" s="63"/>
      <c r="P215" s="63"/>
      <c r="Q215" s="63"/>
    </row>
    <row r="216" spans="1:17" ht="15.75" customHeight="1" x14ac:dyDescent="0.2">
      <c r="A216" s="21"/>
      <c r="B216" s="22"/>
      <c r="C216" s="17">
        <f>IF(O216=0,IF(N216="Y",IF('Expense Categories'!$G$4="Y",G216-ROUND(E216,2)-ROUND(D216,2),Expenses!G216),G216),0)</f>
        <v>0</v>
      </c>
      <c r="D216" s="17">
        <f>IF(H216='Expense Categories'!A$2,IF(N216="Y",IF('Expense Categories'!$G$4="Y",IF(ISNUMBER(MATCH(H216,'Expense Categories'!$D$2:$D$15,0)),0,(($G216-$F216)/2)/'Expense Categories'!$I$1*'Expense Categories'!$G$1),0),0),IF(N216="Y",IF('Expense Categories'!$G$4="Y",IF(ISNUMBER(MATCH(H216,'Expense Categories'!$D$2:$D$15,0)),0,($G216-$F216)/'Expense Categories'!$I$1*'Expense Categories'!$G$1),0),0))</f>
        <v>0</v>
      </c>
      <c r="E216" s="17">
        <f>IF(H216='Expense Categories'!A$2,IF(N216="Y",IF('Expense Categories'!$G$4="Y",IF(ISNUMBER(MATCH(H216,'Expense Categories'!$D$2:$D$15,0)),0,(($G216-$F216)/2)/'Expense Categories'!$I$1*'Expense Categories'!$G$2),0),0),IF(N216="Y",IF('Expense Categories'!$G$4="Y",IF(ISNUMBER(MATCH(H216,'Expense Categories'!$D$2:$D$15,0)),0,($G216-$F216)/'Expense Categories'!$I$1*'Expense Categories'!$G$2),0),0))</f>
        <v>0</v>
      </c>
      <c r="F216" s="18"/>
      <c r="G216" s="18"/>
      <c r="H216" s="21"/>
      <c r="N216" s="34"/>
      <c r="O216" s="63"/>
      <c r="P216" s="63"/>
      <c r="Q216" s="63"/>
    </row>
    <row r="217" spans="1:17" ht="15.75" customHeight="1" x14ac:dyDescent="0.2">
      <c r="A217" s="21"/>
      <c r="B217" s="22"/>
      <c r="C217" s="17">
        <f>IF(O217=0,IF(N217="Y",IF('Expense Categories'!$G$4="Y",G217-ROUND(E217,2)-ROUND(D217,2),Expenses!G217),G217),0)</f>
        <v>0</v>
      </c>
      <c r="D217" s="17">
        <f>IF(H217='Expense Categories'!A$2,IF(N217="Y",IF('Expense Categories'!$G$4="Y",IF(ISNUMBER(MATCH(H217,'Expense Categories'!$D$2:$D$15,0)),0,(($G217-$F217)/2)/'Expense Categories'!$I$1*'Expense Categories'!$G$1),0),0),IF(N217="Y",IF('Expense Categories'!$G$4="Y",IF(ISNUMBER(MATCH(H217,'Expense Categories'!$D$2:$D$15,0)),0,($G217-$F217)/'Expense Categories'!$I$1*'Expense Categories'!$G$1),0),0))</f>
        <v>0</v>
      </c>
      <c r="E217" s="17">
        <f>IF(H217='Expense Categories'!A$2,IF(N217="Y",IF('Expense Categories'!$G$4="Y",IF(ISNUMBER(MATCH(H217,'Expense Categories'!$D$2:$D$15,0)),0,(($G217-$F217)/2)/'Expense Categories'!$I$1*'Expense Categories'!$G$2),0),0),IF(N217="Y",IF('Expense Categories'!$G$4="Y",IF(ISNUMBER(MATCH(H217,'Expense Categories'!$D$2:$D$15,0)),0,($G217-$F217)/'Expense Categories'!$I$1*'Expense Categories'!$G$2),0),0))</f>
        <v>0</v>
      </c>
      <c r="F217" s="18"/>
      <c r="G217" s="18"/>
      <c r="H217" s="21"/>
      <c r="N217" s="34"/>
      <c r="O217" s="63"/>
      <c r="P217" s="63"/>
      <c r="Q217" s="63"/>
    </row>
    <row r="218" spans="1:17" ht="15.75" customHeight="1" x14ac:dyDescent="0.2">
      <c r="A218" s="21"/>
      <c r="B218" s="22"/>
      <c r="C218" s="17">
        <f>IF(O218=0,IF(N218="Y",IF('Expense Categories'!$G$4="Y",G218-ROUND(E218,2)-ROUND(D218,2),Expenses!G218),G218),0)</f>
        <v>0</v>
      </c>
      <c r="D218" s="17">
        <f>IF(H218='Expense Categories'!A$2,IF(N218="Y",IF('Expense Categories'!$G$4="Y",IF(ISNUMBER(MATCH(H218,'Expense Categories'!$D$2:$D$15,0)),0,(($G218-$F218)/2)/'Expense Categories'!$I$1*'Expense Categories'!$G$1),0),0),IF(N218="Y",IF('Expense Categories'!$G$4="Y",IF(ISNUMBER(MATCH(H218,'Expense Categories'!$D$2:$D$15,0)),0,($G218-$F218)/'Expense Categories'!$I$1*'Expense Categories'!$G$1),0),0))</f>
        <v>0</v>
      </c>
      <c r="E218" s="17">
        <f>IF(H218='Expense Categories'!A$2,IF(N218="Y",IF('Expense Categories'!$G$4="Y",IF(ISNUMBER(MATCH(H218,'Expense Categories'!$D$2:$D$15,0)),0,(($G218-$F218)/2)/'Expense Categories'!$I$1*'Expense Categories'!$G$2),0),0),IF(N218="Y",IF('Expense Categories'!$G$4="Y",IF(ISNUMBER(MATCH(H218,'Expense Categories'!$D$2:$D$15,0)),0,($G218-$F218)/'Expense Categories'!$I$1*'Expense Categories'!$G$2),0),0))</f>
        <v>0</v>
      </c>
      <c r="F218" s="18"/>
      <c r="G218" s="18"/>
      <c r="H218" s="21"/>
      <c r="N218" s="34"/>
      <c r="O218" s="63"/>
      <c r="P218" s="63"/>
      <c r="Q218" s="63"/>
    </row>
    <row r="219" spans="1:17" ht="15.75" customHeight="1" x14ac:dyDescent="0.2">
      <c r="A219" s="21"/>
      <c r="B219" s="22"/>
      <c r="C219" s="17">
        <f>IF(O219=0,IF(N219="Y",IF('Expense Categories'!$G$4="Y",G219-ROUND(E219,2)-ROUND(D219,2),Expenses!G219),G219),0)</f>
        <v>0</v>
      </c>
      <c r="D219" s="17">
        <f>IF(H219='Expense Categories'!A$2,IF(N219="Y",IF('Expense Categories'!$G$4="Y",IF(ISNUMBER(MATCH(H219,'Expense Categories'!$D$2:$D$15,0)),0,(($G219-$F219)/2)/'Expense Categories'!$I$1*'Expense Categories'!$G$1),0),0),IF(N219="Y",IF('Expense Categories'!$G$4="Y",IF(ISNUMBER(MATCH(H219,'Expense Categories'!$D$2:$D$15,0)),0,($G219-$F219)/'Expense Categories'!$I$1*'Expense Categories'!$G$1),0),0))</f>
        <v>0</v>
      </c>
      <c r="E219" s="17">
        <f>IF(H219='Expense Categories'!A$2,IF(N219="Y",IF('Expense Categories'!$G$4="Y",IF(ISNUMBER(MATCH(H219,'Expense Categories'!$D$2:$D$15,0)),0,(($G219-$F219)/2)/'Expense Categories'!$I$1*'Expense Categories'!$G$2),0),0),IF(N219="Y",IF('Expense Categories'!$G$4="Y",IF(ISNUMBER(MATCH(H219,'Expense Categories'!$D$2:$D$15,0)),0,($G219-$F219)/'Expense Categories'!$I$1*'Expense Categories'!$G$2),0),0))</f>
        <v>0</v>
      </c>
      <c r="F219" s="18"/>
      <c r="G219" s="27"/>
      <c r="H219" s="21"/>
      <c r="N219" s="34"/>
      <c r="O219" s="63"/>
      <c r="P219" s="63"/>
      <c r="Q219" s="63"/>
    </row>
    <row r="220" spans="1:17" ht="15.75" customHeight="1" x14ac:dyDescent="0.2">
      <c r="A220" s="21"/>
      <c r="B220" s="22"/>
      <c r="C220" s="17">
        <f>IF(O220=0,IF(N220="Y",IF('Expense Categories'!$G$4="Y",G220-ROUND(E220,2)-ROUND(D220,2),Expenses!G220),G220),0)</f>
        <v>0</v>
      </c>
      <c r="D220" s="17">
        <f>IF(H220='Expense Categories'!A$2,IF(N220="Y",IF('Expense Categories'!$G$4="Y",IF(ISNUMBER(MATCH(H220,'Expense Categories'!$D$2:$D$15,0)),0,(($G220-$F220)/2)/'Expense Categories'!$I$1*'Expense Categories'!$G$1),0),0),IF(N220="Y",IF('Expense Categories'!$G$4="Y",IF(ISNUMBER(MATCH(H220,'Expense Categories'!$D$2:$D$15,0)),0,($G220-$F220)/'Expense Categories'!$I$1*'Expense Categories'!$G$1),0),0))</f>
        <v>0</v>
      </c>
      <c r="E220" s="17">
        <f>IF(H220='Expense Categories'!A$2,IF(N220="Y",IF('Expense Categories'!$G$4="Y",IF(ISNUMBER(MATCH(H220,'Expense Categories'!$D$2:$D$15,0)),0,(($G220-$F220)/2)/'Expense Categories'!$I$1*'Expense Categories'!$G$2),0),0),IF(N220="Y",IF('Expense Categories'!$G$4="Y",IF(ISNUMBER(MATCH(H220,'Expense Categories'!$D$2:$D$15,0)),0,($G220-$F220)/'Expense Categories'!$I$1*'Expense Categories'!$G$2),0),0))</f>
        <v>0</v>
      </c>
      <c r="F220" s="18"/>
      <c r="G220" s="18"/>
      <c r="H220" s="21"/>
      <c r="N220" s="34"/>
      <c r="O220" s="63"/>
      <c r="P220" s="63"/>
      <c r="Q220" s="63"/>
    </row>
    <row r="221" spans="1:17" ht="15.75" customHeight="1" x14ac:dyDescent="0.2">
      <c r="A221" s="21"/>
      <c r="B221" s="22"/>
      <c r="C221" s="17">
        <f>IF(O221=0,IF(N221="Y",IF('Expense Categories'!$G$4="Y",G221-ROUND(E221,2)-ROUND(D221,2),Expenses!G221),G221),0)</f>
        <v>0</v>
      </c>
      <c r="D221" s="17">
        <f>IF(H221='Expense Categories'!A$2,IF(N221="Y",IF('Expense Categories'!$G$4="Y",IF(ISNUMBER(MATCH(H221,'Expense Categories'!$D$2:$D$15,0)),0,(($G221-$F221)/2)/'Expense Categories'!$I$1*'Expense Categories'!$G$1),0),0),IF(N221="Y",IF('Expense Categories'!$G$4="Y",IF(ISNUMBER(MATCH(H221,'Expense Categories'!$D$2:$D$15,0)),0,($G221-$F221)/'Expense Categories'!$I$1*'Expense Categories'!$G$1),0),0))</f>
        <v>0</v>
      </c>
      <c r="E221" s="17">
        <f>IF(H221='Expense Categories'!A$2,IF(N221="Y",IF('Expense Categories'!$G$4="Y",IF(ISNUMBER(MATCH(H221,'Expense Categories'!$D$2:$D$15,0)),0,(($G221-$F221)/2)/'Expense Categories'!$I$1*'Expense Categories'!$G$2),0),0),IF(N221="Y",IF('Expense Categories'!$G$4="Y",IF(ISNUMBER(MATCH(H221,'Expense Categories'!$D$2:$D$15,0)),0,($G221-$F221)/'Expense Categories'!$I$1*'Expense Categories'!$G$2),0),0))</f>
        <v>0</v>
      </c>
      <c r="F221" s="18"/>
      <c r="G221" s="26"/>
      <c r="H221" s="21"/>
      <c r="N221" s="34"/>
      <c r="O221" s="63"/>
      <c r="P221" s="63"/>
      <c r="Q221" s="63"/>
    </row>
    <row r="222" spans="1:17" ht="15.75" customHeight="1" x14ac:dyDescent="0.2">
      <c r="A222" s="21"/>
      <c r="B222" s="22"/>
      <c r="C222" s="17">
        <f>IF(O222=0,IF(N222="Y",IF('Expense Categories'!$G$4="Y",G222-ROUND(E222,2)-ROUND(D222,2),Expenses!G222),G222),0)</f>
        <v>0</v>
      </c>
      <c r="D222" s="17">
        <f>IF(H222='Expense Categories'!A$2,IF(N222="Y",IF('Expense Categories'!$G$4="Y",IF(ISNUMBER(MATCH(H222,'Expense Categories'!$D$2:$D$15,0)),0,(($G222-$F222)/2)/'Expense Categories'!$I$1*'Expense Categories'!$G$1),0),0),IF(N222="Y",IF('Expense Categories'!$G$4="Y",IF(ISNUMBER(MATCH(H222,'Expense Categories'!$D$2:$D$15,0)),0,($G222-$F222)/'Expense Categories'!$I$1*'Expense Categories'!$G$1),0),0))</f>
        <v>0</v>
      </c>
      <c r="E222" s="17">
        <f>IF(H222='Expense Categories'!A$2,IF(N222="Y",IF('Expense Categories'!$G$4="Y",IF(ISNUMBER(MATCH(H222,'Expense Categories'!$D$2:$D$15,0)),0,(($G222-$F222)/2)/'Expense Categories'!$I$1*'Expense Categories'!$G$2),0),0),IF(N222="Y",IF('Expense Categories'!$G$4="Y",IF(ISNUMBER(MATCH(H222,'Expense Categories'!$D$2:$D$15,0)),0,($G222-$F222)/'Expense Categories'!$I$1*'Expense Categories'!$G$2),0),0))</f>
        <v>0</v>
      </c>
      <c r="F222" s="18"/>
      <c r="G222" s="18"/>
      <c r="H222" s="21"/>
      <c r="N222" s="34"/>
      <c r="O222" s="63"/>
      <c r="P222" s="63"/>
      <c r="Q222" s="63"/>
    </row>
    <row r="223" spans="1:17" ht="15.75" customHeight="1" x14ac:dyDescent="0.2">
      <c r="A223" s="21"/>
      <c r="B223" s="22"/>
      <c r="C223" s="17">
        <f>IF(O223=0,IF(N223="Y",IF('Expense Categories'!$G$4="Y",G223-ROUND(E223,2)-ROUND(D223,2),Expenses!G223),G223),0)</f>
        <v>0</v>
      </c>
      <c r="D223" s="17">
        <f>IF(H223='Expense Categories'!A$2,IF(N223="Y",IF('Expense Categories'!$G$4="Y",IF(ISNUMBER(MATCH(H223,'Expense Categories'!$D$2:$D$15,0)),0,(($G223-$F223)/2)/'Expense Categories'!$I$1*'Expense Categories'!$G$1),0),0),IF(N223="Y",IF('Expense Categories'!$G$4="Y",IF(ISNUMBER(MATCH(H223,'Expense Categories'!$D$2:$D$15,0)),0,($G223-$F223)/'Expense Categories'!$I$1*'Expense Categories'!$G$1),0),0))</f>
        <v>0</v>
      </c>
      <c r="E223" s="17">
        <f>IF(H223='Expense Categories'!A$2,IF(N223="Y",IF('Expense Categories'!$G$4="Y",IF(ISNUMBER(MATCH(H223,'Expense Categories'!$D$2:$D$15,0)),0,(($G223-$F223)/2)/'Expense Categories'!$I$1*'Expense Categories'!$G$2),0),0),IF(N223="Y",IF('Expense Categories'!$G$4="Y",IF(ISNUMBER(MATCH(H223,'Expense Categories'!$D$2:$D$15,0)),0,($G223-$F223)/'Expense Categories'!$I$1*'Expense Categories'!$G$2),0),0))</f>
        <v>0</v>
      </c>
      <c r="F223" s="18"/>
      <c r="G223" s="18"/>
      <c r="H223" s="21"/>
      <c r="N223" s="34"/>
      <c r="O223" s="63"/>
      <c r="P223" s="63"/>
      <c r="Q223" s="63"/>
    </row>
    <row r="224" spans="1:17" ht="15.75" customHeight="1" x14ac:dyDescent="0.2">
      <c r="A224" s="21"/>
      <c r="B224" s="22"/>
      <c r="C224" s="17">
        <f>IF(O224=0,IF(N224="Y",IF('Expense Categories'!$G$4="Y",G224-ROUND(E224,2)-ROUND(D224,2),Expenses!G224),G224),0)</f>
        <v>0</v>
      </c>
      <c r="D224" s="17">
        <f>IF(H224='Expense Categories'!A$2,IF(N224="Y",IF('Expense Categories'!$G$4="Y",IF(ISNUMBER(MATCH(H224,'Expense Categories'!$D$2:$D$15,0)),0,(($G224-$F224)/2)/'Expense Categories'!$I$1*'Expense Categories'!$G$1),0),0),IF(N224="Y",IF('Expense Categories'!$G$4="Y",IF(ISNUMBER(MATCH(H224,'Expense Categories'!$D$2:$D$15,0)),0,($G224-$F224)/'Expense Categories'!$I$1*'Expense Categories'!$G$1),0),0))</f>
        <v>0</v>
      </c>
      <c r="E224" s="17">
        <f>IF(H224='Expense Categories'!A$2,IF(N224="Y",IF('Expense Categories'!$G$4="Y",IF(ISNUMBER(MATCH(H224,'Expense Categories'!$D$2:$D$15,0)),0,(($G224-$F224)/2)/'Expense Categories'!$I$1*'Expense Categories'!$G$2),0),0),IF(N224="Y",IF('Expense Categories'!$G$4="Y",IF(ISNUMBER(MATCH(H224,'Expense Categories'!$D$2:$D$15,0)),0,($G224-$F224)/'Expense Categories'!$I$1*'Expense Categories'!$G$2),0),0))</f>
        <v>0</v>
      </c>
      <c r="F224" s="18"/>
      <c r="G224" s="18"/>
      <c r="H224" s="21"/>
      <c r="N224" s="34"/>
      <c r="O224" s="63"/>
      <c r="P224" s="63"/>
      <c r="Q224" s="63"/>
    </row>
    <row r="225" spans="1:17" ht="15.75" customHeight="1" x14ac:dyDescent="0.2">
      <c r="A225" s="21"/>
      <c r="B225" s="22"/>
      <c r="C225" s="17">
        <f>IF(O225=0,IF(N225="Y",IF('Expense Categories'!$G$4="Y",G225-ROUND(E225,2)-ROUND(D225,2),Expenses!G225),G225),0)</f>
        <v>0</v>
      </c>
      <c r="D225" s="17">
        <f>IF(H225='Expense Categories'!A$2,IF(N225="Y",IF('Expense Categories'!$G$4="Y",IF(ISNUMBER(MATCH(H225,'Expense Categories'!$D$2:$D$15,0)),0,(($G225-$F225)/2)/'Expense Categories'!$I$1*'Expense Categories'!$G$1),0),0),IF(N225="Y",IF('Expense Categories'!$G$4="Y",IF(ISNUMBER(MATCH(H225,'Expense Categories'!$D$2:$D$15,0)),0,($G225-$F225)/'Expense Categories'!$I$1*'Expense Categories'!$G$1),0),0))</f>
        <v>0</v>
      </c>
      <c r="E225" s="17">
        <f>IF(H225='Expense Categories'!A$2,IF(N225="Y",IF('Expense Categories'!$G$4="Y",IF(ISNUMBER(MATCH(H225,'Expense Categories'!$D$2:$D$15,0)),0,(($G225-$F225)/2)/'Expense Categories'!$I$1*'Expense Categories'!$G$2),0),0),IF(N225="Y",IF('Expense Categories'!$G$4="Y",IF(ISNUMBER(MATCH(H225,'Expense Categories'!$D$2:$D$15,0)),0,($G225-$F225)/'Expense Categories'!$I$1*'Expense Categories'!$G$2),0),0))</f>
        <v>0</v>
      </c>
      <c r="F225" s="18"/>
      <c r="G225" s="18"/>
      <c r="H225" s="21"/>
      <c r="N225" s="34"/>
      <c r="O225" s="63"/>
      <c r="P225" s="63"/>
      <c r="Q225" s="63"/>
    </row>
    <row r="226" spans="1:17" ht="15.75" customHeight="1" x14ac:dyDescent="0.2">
      <c r="A226" s="34"/>
      <c r="B226" s="22"/>
      <c r="C226" s="17">
        <f>IF(O226=0,IF(N226="Y",IF('Expense Categories'!$G$4="Y",G226-ROUND(E226,2)-ROUND(D226,2),Expenses!G226),G226),0)</f>
        <v>0</v>
      </c>
      <c r="D226" s="17">
        <f>IF(H226='Expense Categories'!A$2,IF(N226="Y",IF('Expense Categories'!$G$4="Y",IF(ISNUMBER(MATCH(H226,'Expense Categories'!$D$2:$D$15,0)),0,(($G226-$F226)/2)/'Expense Categories'!$I$1*'Expense Categories'!$G$1),0),0),IF(N226="Y",IF('Expense Categories'!$G$4="Y",IF(ISNUMBER(MATCH(H226,'Expense Categories'!$D$2:$D$15,0)),0,($G226-$F226)/'Expense Categories'!$I$1*'Expense Categories'!$G$1),0),0))</f>
        <v>0</v>
      </c>
      <c r="E226" s="17">
        <f>IF(H226='Expense Categories'!A$2,IF(N226="Y",IF('Expense Categories'!$G$4="Y",IF(ISNUMBER(MATCH(H226,'Expense Categories'!$D$2:$D$15,0)),0,(($G226-$F226)/2)/'Expense Categories'!$I$1*'Expense Categories'!$G$2),0),0),IF(N226="Y",IF('Expense Categories'!$G$4="Y",IF(ISNUMBER(MATCH(H226,'Expense Categories'!$D$2:$D$15,0)),0,($G226-$F226)/'Expense Categories'!$I$1*'Expense Categories'!$G$2),0),0))</f>
        <v>0</v>
      </c>
      <c r="F226" s="18"/>
      <c r="G226" s="18"/>
      <c r="H226" s="21"/>
      <c r="N226" s="34"/>
      <c r="O226" s="63"/>
      <c r="P226" s="63"/>
      <c r="Q226" s="63"/>
    </row>
    <row r="227" spans="1:17" ht="15.75" customHeight="1" x14ac:dyDescent="0.2">
      <c r="A227" s="21"/>
      <c r="B227" s="22"/>
      <c r="C227" s="17">
        <f>IF(O227=0,IF(N227="Y",IF('Expense Categories'!$G$4="Y",G227-ROUND(E227,2)-ROUND(D227,2),Expenses!G227),G227),0)</f>
        <v>0</v>
      </c>
      <c r="D227" s="17">
        <f>IF(H227='Expense Categories'!A$2,IF(N227="Y",IF('Expense Categories'!$G$4="Y",IF(ISNUMBER(MATCH(H227,'Expense Categories'!$D$2:$D$15,0)),0,(($G227-$F227)/2)/'Expense Categories'!$I$1*'Expense Categories'!$G$1),0),0),IF(N227="Y",IF('Expense Categories'!$G$4="Y",IF(ISNUMBER(MATCH(H227,'Expense Categories'!$D$2:$D$15,0)),0,($G227-$F227)/'Expense Categories'!$I$1*'Expense Categories'!$G$1),0),0))</f>
        <v>0</v>
      </c>
      <c r="E227" s="17">
        <f>IF(H227='Expense Categories'!A$2,IF(N227="Y",IF('Expense Categories'!$G$4="Y",IF(ISNUMBER(MATCH(H227,'Expense Categories'!$D$2:$D$15,0)),0,(($G227-$F227)/2)/'Expense Categories'!$I$1*'Expense Categories'!$G$2),0),0),IF(N227="Y",IF('Expense Categories'!$G$4="Y",IF(ISNUMBER(MATCH(H227,'Expense Categories'!$D$2:$D$15,0)),0,($G227-$F227)/'Expense Categories'!$I$1*'Expense Categories'!$G$2),0),0))</f>
        <v>0</v>
      </c>
      <c r="F227" s="18"/>
      <c r="G227" s="18"/>
      <c r="H227" s="21"/>
      <c r="N227" s="34"/>
      <c r="O227" s="63"/>
      <c r="P227" s="63"/>
      <c r="Q227" s="63"/>
    </row>
    <row r="228" spans="1:17" ht="15.75" customHeight="1" x14ac:dyDescent="0.2">
      <c r="A228" s="21"/>
      <c r="B228" s="22"/>
      <c r="C228" s="17">
        <f>IF(O228=0,IF(N228="Y",IF('Expense Categories'!$G$4="Y",G228-ROUND(E228,2)-ROUND(D228,2),Expenses!G228),G228),0)</f>
        <v>0</v>
      </c>
      <c r="D228" s="17">
        <f>IF(H228='Expense Categories'!A$2,IF(N228="Y",IF('Expense Categories'!$G$4="Y",IF(ISNUMBER(MATCH(H228,'Expense Categories'!$D$2:$D$15,0)),0,(($G228-$F228)/2)/'Expense Categories'!$I$1*'Expense Categories'!$G$1),0),0),IF(N228="Y",IF('Expense Categories'!$G$4="Y",IF(ISNUMBER(MATCH(H228,'Expense Categories'!$D$2:$D$15,0)),0,($G228-$F228)/'Expense Categories'!$I$1*'Expense Categories'!$G$1),0),0))</f>
        <v>0</v>
      </c>
      <c r="E228" s="17">
        <f>IF(H228='Expense Categories'!A$2,IF(N228="Y",IF('Expense Categories'!$G$4="Y",IF(ISNUMBER(MATCH(H228,'Expense Categories'!$D$2:$D$15,0)),0,(($G228-$F228)/2)/'Expense Categories'!$I$1*'Expense Categories'!$G$2),0),0),IF(N228="Y",IF('Expense Categories'!$G$4="Y",IF(ISNUMBER(MATCH(H228,'Expense Categories'!$D$2:$D$15,0)),0,($G228-$F228)/'Expense Categories'!$I$1*'Expense Categories'!$G$2),0),0))</f>
        <v>0</v>
      </c>
      <c r="F228" s="18"/>
      <c r="G228" s="18"/>
      <c r="H228" s="21"/>
      <c r="N228" s="34"/>
      <c r="O228" s="63"/>
      <c r="P228" s="63"/>
      <c r="Q228" s="63"/>
    </row>
    <row r="229" spans="1:17" ht="15.75" customHeight="1" x14ac:dyDescent="0.2">
      <c r="A229" s="34"/>
      <c r="B229" s="22"/>
      <c r="C229" s="17">
        <f>IF(O229=0,IF(N229="Y",IF('Expense Categories'!$G$4="Y",G229-ROUND(E229,2)-ROUND(D229,2),Expenses!G229),G229),0)</f>
        <v>0</v>
      </c>
      <c r="D229" s="17">
        <f>IF(H229='Expense Categories'!A$2,IF(N229="Y",IF('Expense Categories'!$G$4="Y",IF(ISNUMBER(MATCH(H229,'Expense Categories'!$D$2:$D$15,0)),0,(($G229-$F229)/2)/'Expense Categories'!$I$1*'Expense Categories'!$G$1),0),0),IF(N229="Y",IF('Expense Categories'!$G$4="Y",IF(ISNUMBER(MATCH(H229,'Expense Categories'!$D$2:$D$15,0)),0,($G229-$F229)/'Expense Categories'!$I$1*'Expense Categories'!$G$1),0),0))</f>
        <v>0</v>
      </c>
      <c r="E229" s="17">
        <f>IF(H229='Expense Categories'!A$2,IF(N229="Y",IF('Expense Categories'!$G$4="Y",IF(ISNUMBER(MATCH(H229,'Expense Categories'!$D$2:$D$15,0)),0,(($G229-$F229)/2)/'Expense Categories'!$I$1*'Expense Categories'!$G$2),0),0),IF(N229="Y",IF('Expense Categories'!$G$4="Y",IF(ISNUMBER(MATCH(H229,'Expense Categories'!$D$2:$D$15,0)),0,($G229-$F229)/'Expense Categories'!$I$1*'Expense Categories'!$G$2),0),0))</f>
        <v>0</v>
      </c>
      <c r="F229" s="18"/>
      <c r="G229" s="18"/>
      <c r="H229" s="21"/>
      <c r="N229" s="34"/>
      <c r="O229" s="63"/>
      <c r="P229" s="63"/>
      <c r="Q229" s="63"/>
    </row>
    <row r="230" spans="1:17" ht="15.75" customHeight="1" x14ac:dyDescent="0.2">
      <c r="A230" s="34"/>
      <c r="B230" s="22"/>
      <c r="C230" s="17">
        <f>IF(O230=0,IF(N230="Y",IF('Expense Categories'!$G$4="Y",G230-ROUND(E230,2)-ROUND(D230,2),Expenses!G230),G230),0)</f>
        <v>0</v>
      </c>
      <c r="D230" s="17">
        <f>IF(H230='Expense Categories'!A$2,IF(N230="Y",IF('Expense Categories'!$G$4="Y",IF(ISNUMBER(MATCH(H230,'Expense Categories'!$D$2:$D$15,0)),0,(($G230-$F230)/2)/'Expense Categories'!$I$1*'Expense Categories'!$G$1),0),0),IF(N230="Y",IF('Expense Categories'!$G$4="Y",IF(ISNUMBER(MATCH(H230,'Expense Categories'!$D$2:$D$15,0)),0,($G230-$F230)/'Expense Categories'!$I$1*'Expense Categories'!$G$1),0),0))</f>
        <v>0</v>
      </c>
      <c r="E230" s="17">
        <f>IF(H230='Expense Categories'!A$2,IF(N230="Y",IF('Expense Categories'!$G$4="Y",IF(ISNUMBER(MATCH(H230,'Expense Categories'!$D$2:$D$15,0)),0,(($G230-$F230)/2)/'Expense Categories'!$I$1*'Expense Categories'!$G$2),0),0),IF(N230="Y",IF('Expense Categories'!$G$4="Y",IF(ISNUMBER(MATCH(H230,'Expense Categories'!$D$2:$D$15,0)),0,($G230-$F230)/'Expense Categories'!$I$1*'Expense Categories'!$G$2),0),0))</f>
        <v>0</v>
      </c>
      <c r="F230" s="18"/>
      <c r="G230" s="18"/>
      <c r="H230" s="21"/>
      <c r="N230" s="34"/>
      <c r="O230" s="63"/>
      <c r="P230" s="63"/>
      <c r="Q230" s="63"/>
    </row>
    <row r="231" spans="1:17" ht="15.75" customHeight="1" x14ac:dyDescent="0.2">
      <c r="A231" s="21"/>
      <c r="B231" s="22"/>
      <c r="C231" s="17">
        <f>IF(O231=0,IF(N231="Y",IF('Expense Categories'!$G$4="Y",G231-ROUND(E231,2)-ROUND(D231,2),Expenses!G231),G231),0)</f>
        <v>0</v>
      </c>
      <c r="D231" s="17">
        <f>IF(H231='Expense Categories'!A$2,IF(N231="Y",IF('Expense Categories'!$G$4="Y",IF(ISNUMBER(MATCH(H231,'Expense Categories'!$D$2:$D$15,0)),0,(($G231-$F231)/2)/'Expense Categories'!$I$1*'Expense Categories'!$G$1),0),0),IF(N231="Y",IF('Expense Categories'!$G$4="Y",IF(ISNUMBER(MATCH(H231,'Expense Categories'!$D$2:$D$15,0)),0,($G231-$F231)/'Expense Categories'!$I$1*'Expense Categories'!$G$1),0),0))</f>
        <v>0</v>
      </c>
      <c r="E231" s="17">
        <f>IF(H231='Expense Categories'!A$2,IF(N231="Y",IF('Expense Categories'!$G$4="Y",IF(ISNUMBER(MATCH(H231,'Expense Categories'!$D$2:$D$15,0)),0,(($G231-$F231)/2)/'Expense Categories'!$I$1*'Expense Categories'!$G$2),0),0),IF(N231="Y",IF('Expense Categories'!$G$4="Y",IF(ISNUMBER(MATCH(H231,'Expense Categories'!$D$2:$D$15,0)),0,($G231-$F231)/'Expense Categories'!$I$1*'Expense Categories'!$G$2),0),0))</f>
        <v>0</v>
      </c>
      <c r="F231" s="18"/>
      <c r="G231" s="18"/>
      <c r="H231" s="21"/>
      <c r="N231" s="34"/>
      <c r="O231" s="63"/>
      <c r="P231" s="63"/>
      <c r="Q231" s="63"/>
    </row>
    <row r="232" spans="1:17" ht="15.75" customHeight="1" x14ac:dyDescent="0.2">
      <c r="A232" s="21"/>
      <c r="B232" s="22"/>
      <c r="C232" s="17">
        <f>IF(O232=0,IF(N232="Y",IF('Expense Categories'!$G$4="Y",G232-ROUND(E232,2)-ROUND(D232,2),Expenses!G232),G232),0)</f>
        <v>0</v>
      </c>
      <c r="D232" s="17">
        <f>IF(H232='Expense Categories'!A$2,IF(N232="Y",IF('Expense Categories'!$G$4="Y",IF(ISNUMBER(MATCH(H232,'Expense Categories'!$D$2:$D$15,0)),0,(($G232-$F232)/2)/'Expense Categories'!$I$1*'Expense Categories'!$G$1),0),0),IF(N232="Y",IF('Expense Categories'!$G$4="Y",IF(ISNUMBER(MATCH(H232,'Expense Categories'!$D$2:$D$15,0)),0,($G232-$F232)/'Expense Categories'!$I$1*'Expense Categories'!$G$1),0),0))</f>
        <v>0</v>
      </c>
      <c r="E232" s="17">
        <f>IF(H232='Expense Categories'!A$2,IF(N232="Y",IF('Expense Categories'!$G$4="Y",IF(ISNUMBER(MATCH(H232,'Expense Categories'!$D$2:$D$15,0)),0,(($G232-$F232)/2)/'Expense Categories'!$I$1*'Expense Categories'!$G$2),0),0),IF(N232="Y",IF('Expense Categories'!$G$4="Y",IF(ISNUMBER(MATCH(H232,'Expense Categories'!$D$2:$D$15,0)),0,($G232-$F232)/'Expense Categories'!$I$1*'Expense Categories'!$G$2),0),0))</f>
        <v>0</v>
      </c>
      <c r="F232" s="18"/>
      <c r="G232" s="18"/>
      <c r="H232" s="21"/>
      <c r="N232" s="34"/>
      <c r="O232" s="63"/>
      <c r="P232" s="63"/>
      <c r="Q232" s="63"/>
    </row>
    <row r="233" spans="1:17" ht="15.75" customHeight="1" x14ac:dyDescent="0.2">
      <c r="A233" s="21"/>
      <c r="B233" s="22"/>
      <c r="C233" s="17">
        <f>IF(O233=0,IF(N233="Y",IF('Expense Categories'!$G$4="Y",G233-ROUND(E233,2)-ROUND(D233,2),Expenses!G233),G233),0)</f>
        <v>0</v>
      </c>
      <c r="D233" s="17">
        <f>IF(H233='Expense Categories'!A$2,IF(N233="Y",IF('Expense Categories'!$G$4="Y",IF(ISNUMBER(MATCH(H233,'Expense Categories'!$D$2:$D$15,0)),0,(($G233-$F233)/2)/'Expense Categories'!$I$1*'Expense Categories'!$G$1),0),0),IF(N233="Y",IF('Expense Categories'!$G$4="Y",IF(ISNUMBER(MATCH(H233,'Expense Categories'!$D$2:$D$15,0)),0,($G233-$F233)/'Expense Categories'!$I$1*'Expense Categories'!$G$1),0),0))</f>
        <v>0</v>
      </c>
      <c r="E233" s="17">
        <f>IF(H233='Expense Categories'!A$2,IF(N233="Y",IF('Expense Categories'!$G$4="Y",IF(ISNUMBER(MATCH(H233,'Expense Categories'!$D$2:$D$15,0)),0,(($G233-$F233)/2)/'Expense Categories'!$I$1*'Expense Categories'!$G$2),0),0),IF(N233="Y",IF('Expense Categories'!$G$4="Y",IF(ISNUMBER(MATCH(H233,'Expense Categories'!$D$2:$D$15,0)),0,($G233-$F233)/'Expense Categories'!$I$1*'Expense Categories'!$G$2),0),0))</f>
        <v>0</v>
      </c>
      <c r="F233" s="18"/>
      <c r="G233" s="18"/>
      <c r="H233" s="21"/>
      <c r="N233" s="34"/>
      <c r="O233" s="63"/>
      <c r="P233" s="63"/>
      <c r="Q233" s="63"/>
    </row>
    <row r="234" spans="1:17" ht="15.75" customHeight="1" x14ac:dyDescent="0.2">
      <c r="A234" s="29"/>
      <c r="B234" s="22"/>
      <c r="C234" s="17">
        <f>IF(O234=0,IF(N234="Y",IF('Expense Categories'!$G$4="Y",G234-ROUND(E234,2)-ROUND(D234,2),Expenses!G234),G234),0)</f>
        <v>0</v>
      </c>
      <c r="D234" s="17">
        <f>IF(H234='Expense Categories'!A$2,IF(N234="Y",IF('Expense Categories'!$G$4="Y",IF(ISNUMBER(MATCH(H234,'Expense Categories'!$D$2:$D$15,0)),0,(($G234-$F234)/2)/'Expense Categories'!$I$1*'Expense Categories'!$G$1),0),0),IF(N234="Y",IF('Expense Categories'!$G$4="Y",IF(ISNUMBER(MATCH(H234,'Expense Categories'!$D$2:$D$15,0)),0,($G234-$F234)/'Expense Categories'!$I$1*'Expense Categories'!$G$1),0),0))</f>
        <v>0</v>
      </c>
      <c r="E234" s="17">
        <f>IF(H234='Expense Categories'!A$2,IF(N234="Y",IF('Expense Categories'!$G$4="Y",IF(ISNUMBER(MATCH(H234,'Expense Categories'!$D$2:$D$15,0)),0,(($G234-$F234)/2)/'Expense Categories'!$I$1*'Expense Categories'!$G$2),0),0),IF(N234="Y",IF('Expense Categories'!$G$4="Y",IF(ISNUMBER(MATCH(H234,'Expense Categories'!$D$2:$D$15,0)),0,($G234-$F234)/'Expense Categories'!$I$1*'Expense Categories'!$G$2),0),0))</f>
        <v>0</v>
      </c>
      <c r="F234" s="18"/>
      <c r="G234" s="18"/>
      <c r="H234" s="29"/>
      <c r="N234" s="34"/>
      <c r="O234" s="63"/>
      <c r="P234" s="63"/>
      <c r="Q234" s="63"/>
    </row>
    <row r="235" spans="1:17" ht="15.75" customHeight="1" x14ac:dyDescent="0.2">
      <c r="A235" s="21"/>
      <c r="B235" s="22"/>
      <c r="C235" s="17">
        <f>IF(O235=0,IF(N235="Y",IF('Expense Categories'!$G$4="Y",G235-ROUND(E235,2)-ROUND(D235,2),Expenses!G235),G235),0)</f>
        <v>0</v>
      </c>
      <c r="D235" s="17">
        <f>IF(H235='Expense Categories'!A$2,IF(N235="Y",IF('Expense Categories'!$G$4="Y",IF(ISNUMBER(MATCH(H235,'Expense Categories'!$D$2:$D$15,0)),0,(($G235-$F235)/2)/'Expense Categories'!$I$1*'Expense Categories'!$G$1),0),0),IF(N235="Y",IF('Expense Categories'!$G$4="Y",IF(ISNUMBER(MATCH(H235,'Expense Categories'!$D$2:$D$15,0)),0,($G235-$F235)/'Expense Categories'!$I$1*'Expense Categories'!$G$1),0),0))</f>
        <v>0</v>
      </c>
      <c r="E235" s="17">
        <f>IF(H235='Expense Categories'!A$2,IF(N235="Y",IF('Expense Categories'!$G$4="Y",IF(ISNUMBER(MATCH(H235,'Expense Categories'!$D$2:$D$15,0)),0,(($G235-$F235)/2)/'Expense Categories'!$I$1*'Expense Categories'!$G$2),0),0),IF(N235="Y",IF('Expense Categories'!$G$4="Y",IF(ISNUMBER(MATCH(H235,'Expense Categories'!$D$2:$D$15,0)),0,($G235-$F235)/'Expense Categories'!$I$1*'Expense Categories'!$G$2),0),0))</f>
        <v>0</v>
      </c>
      <c r="F235" s="18"/>
      <c r="G235" s="18"/>
      <c r="H235" s="21"/>
      <c r="N235" s="34"/>
      <c r="O235" s="63"/>
      <c r="P235" s="63"/>
      <c r="Q235" s="63"/>
    </row>
    <row r="236" spans="1:17" ht="15.75" customHeight="1" x14ac:dyDescent="0.2">
      <c r="A236" s="34"/>
      <c r="B236" s="22"/>
      <c r="C236" s="17">
        <f>IF(O236=0,IF(N236="Y",IF('Expense Categories'!$G$4="Y",G236-ROUND(E236,2)-ROUND(D236,2),Expenses!G236),G236),0)</f>
        <v>0</v>
      </c>
      <c r="D236" s="17">
        <f>IF(H236='Expense Categories'!A$2,IF(N236="Y",IF('Expense Categories'!$G$4="Y",IF(ISNUMBER(MATCH(H236,'Expense Categories'!$D$2:$D$15,0)),0,(($G236-$F236)/2)/'Expense Categories'!$I$1*'Expense Categories'!$G$1),0),0),IF(N236="Y",IF('Expense Categories'!$G$4="Y",IF(ISNUMBER(MATCH(H236,'Expense Categories'!$D$2:$D$15,0)),0,($G236-$F236)/'Expense Categories'!$I$1*'Expense Categories'!$G$1),0),0))</f>
        <v>0</v>
      </c>
      <c r="E236" s="17">
        <f>IF(H236='Expense Categories'!A$2,IF(N236="Y",IF('Expense Categories'!$G$4="Y",IF(ISNUMBER(MATCH(H236,'Expense Categories'!$D$2:$D$15,0)),0,(($G236-$F236)/2)/'Expense Categories'!$I$1*'Expense Categories'!$G$2),0),0),IF(N236="Y",IF('Expense Categories'!$G$4="Y",IF(ISNUMBER(MATCH(H236,'Expense Categories'!$D$2:$D$15,0)),0,($G236-$F236)/'Expense Categories'!$I$1*'Expense Categories'!$G$2),0),0))</f>
        <v>0</v>
      </c>
      <c r="F236" s="18"/>
      <c r="G236" s="18"/>
      <c r="H236" s="21"/>
      <c r="N236" s="34"/>
      <c r="O236" s="63"/>
      <c r="P236" s="63"/>
      <c r="Q236" s="63"/>
    </row>
    <row r="237" spans="1:17" ht="15.75" customHeight="1" x14ac:dyDescent="0.2">
      <c r="A237" s="34"/>
      <c r="B237" s="22"/>
      <c r="C237" s="17">
        <f>IF(O237=0,IF(N237="Y",IF('Expense Categories'!$G$4="Y",G237-ROUND(E237,2)-ROUND(D237,2),Expenses!G237),G237),0)</f>
        <v>0</v>
      </c>
      <c r="D237" s="17">
        <f>IF(H237='Expense Categories'!A$2,IF(N237="Y",IF('Expense Categories'!$G$4="Y",IF(ISNUMBER(MATCH(H237,'Expense Categories'!$D$2:$D$15,0)),0,(($G237-$F237)/2)/'Expense Categories'!$I$1*'Expense Categories'!$G$1),0),0),IF(N237="Y",IF('Expense Categories'!$G$4="Y",IF(ISNUMBER(MATCH(H237,'Expense Categories'!$D$2:$D$15,0)),0,($G237-$F237)/'Expense Categories'!$I$1*'Expense Categories'!$G$1),0),0))</f>
        <v>0</v>
      </c>
      <c r="E237" s="17">
        <f>IF(H237='Expense Categories'!A$2,IF(N237="Y",IF('Expense Categories'!$G$4="Y",IF(ISNUMBER(MATCH(H237,'Expense Categories'!$D$2:$D$15,0)),0,(($G237-$F237)/2)/'Expense Categories'!$I$1*'Expense Categories'!$G$2),0),0),IF(N237="Y",IF('Expense Categories'!$G$4="Y",IF(ISNUMBER(MATCH(H237,'Expense Categories'!$D$2:$D$15,0)),0,($G237-$F237)/'Expense Categories'!$I$1*'Expense Categories'!$G$2),0),0))</f>
        <v>0</v>
      </c>
      <c r="F237" s="18"/>
      <c r="G237" s="18"/>
      <c r="H237" s="21"/>
      <c r="N237" s="34"/>
      <c r="O237" s="63"/>
      <c r="P237" s="63"/>
      <c r="Q237" s="63"/>
    </row>
    <row r="238" spans="1:17" ht="15.75" customHeight="1" x14ac:dyDescent="0.2">
      <c r="A238" s="34"/>
      <c r="B238" s="22"/>
      <c r="C238" s="17">
        <f>IF(O238=0,IF(N238="Y",IF('Expense Categories'!$G$4="Y",G238-ROUND(E238,2)-ROUND(D238,2),Expenses!G238),G238),0)</f>
        <v>0</v>
      </c>
      <c r="D238" s="17">
        <f>IF(H238='Expense Categories'!A$2,IF(N238="Y",IF('Expense Categories'!$G$4="Y",IF(ISNUMBER(MATCH(H238,'Expense Categories'!$D$2:$D$15,0)),0,(($G238-$F238)/2)/'Expense Categories'!$I$1*'Expense Categories'!$G$1),0),0),IF(N238="Y",IF('Expense Categories'!$G$4="Y",IF(ISNUMBER(MATCH(H238,'Expense Categories'!$D$2:$D$15,0)),0,($G238-$F238)/'Expense Categories'!$I$1*'Expense Categories'!$G$1),0),0))</f>
        <v>0</v>
      </c>
      <c r="E238" s="17">
        <f>IF(H238='Expense Categories'!A$2,IF(N238="Y",IF('Expense Categories'!$G$4="Y",IF(ISNUMBER(MATCH(H238,'Expense Categories'!$D$2:$D$15,0)),0,(($G238-$F238)/2)/'Expense Categories'!$I$1*'Expense Categories'!$G$2),0),0),IF(N238="Y",IF('Expense Categories'!$G$4="Y",IF(ISNUMBER(MATCH(H238,'Expense Categories'!$D$2:$D$15,0)),0,($G238-$F238)/'Expense Categories'!$I$1*'Expense Categories'!$G$2),0),0))</f>
        <v>0</v>
      </c>
      <c r="F238" s="18"/>
      <c r="G238" s="18"/>
      <c r="H238" s="21"/>
      <c r="N238" s="34"/>
      <c r="O238" s="63"/>
      <c r="P238" s="63"/>
      <c r="Q238" s="63"/>
    </row>
    <row r="239" spans="1:17" ht="15.75" customHeight="1" x14ac:dyDescent="0.2">
      <c r="A239" s="34"/>
      <c r="B239" s="22"/>
      <c r="C239" s="17">
        <f>IF(O239=0,IF(N239="Y",IF('Expense Categories'!$G$4="Y",G239-ROUND(E239,2)-ROUND(D239,2),Expenses!G239),G239),0)</f>
        <v>0</v>
      </c>
      <c r="D239" s="17">
        <f>IF(H239='Expense Categories'!A$2,IF(N239="Y",IF('Expense Categories'!$G$4="Y",IF(ISNUMBER(MATCH(H239,'Expense Categories'!$D$2:$D$15,0)),0,(($G239-$F239)/2)/'Expense Categories'!$I$1*'Expense Categories'!$G$1),0),0),IF(N239="Y",IF('Expense Categories'!$G$4="Y",IF(ISNUMBER(MATCH(H239,'Expense Categories'!$D$2:$D$15,0)),0,($G239-$F239)/'Expense Categories'!$I$1*'Expense Categories'!$G$1),0),0))</f>
        <v>0</v>
      </c>
      <c r="E239" s="17">
        <f>IF(H239='Expense Categories'!A$2,IF(N239="Y",IF('Expense Categories'!$G$4="Y",IF(ISNUMBER(MATCH(H239,'Expense Categories'!$D$2:$D$15,0)),0,(($G239-$F239)/2)/'Expense Categories'!$I$1*'Expense Categories'!$G$2),0),0),IF(N239="Y",IF('Expense Categories'!$G$4="Y",IF(ISNUMBER(MATCH(H239,'Expense Categories'!$D$2:$D$15,0)),0,($G239-$F239)/'Expense Categories'!$I$1*'Expense Categories'!$G$2),0),0))</f>
        <v>0</v>
      </c>
      <c r="F239" s="18"/>
      <c r="G239" s="18"/>
      <c r="H239" s="21"/>
      <c r="N239" s="34"/>
      <c r="O239" s="63"/>
      <c r="P239" s="63"/>
      <c r="Q239" s="63"/>
    </row>
    <row r="240" spans="1:17" ht="15.75" customHeight="1" x14ac:dyDescent="0.2">
      <c r="A240" s="21"/>
      <c r="B240" s="22"/>
      <c r="C240" s="17">
        <f>IF(O240=0,IF(N240="Y",IF('Expense Categories'!$G$4="Y",G240-ROUND(E240,2)-ROUND(D240,2),Expenses!G240),G240),0)</f>
        <v>0</v>
      </c>
      <c r="D240" s="17">
        <f>IF(H240='Expense Categories'!A$2,IF(N240="Y",IF('Expense Categories'!$G$4="Y",IF(ISNUMBER(MATCH(H240,'Expense Categories'!$D$2:$D$15,0)),0,(($G240-$F240)/2)/'Expense Categories'!$I$1*'Expense Categories'!$G$1),0),0),IF(N240="Y",IF('Expense Categories'!$G$4="Y",IF(ISNUMBER(MATCH(H240,'Expense Categories'!$D$2:$D$15,0)),0,($G240-$F240)/'Expense Categories'!$I$1*'Expense Categories'!$G$1),0),0))</f>
        <v>0</v>
      </c>
      <c r="E240" s="17">
        <f>IF(H240='Expense Categories'!A$2,IF(N240="Y",IF('Expense Categories'!$G$4="Y",IF(ISNUMBER(MATCH(H240,'Expense Categories'!$D$2:$D$15,0)),0,(($G240-$F240)/2)/'Expense Categories'!$I$1*'Expense Categories'!$G$2),0),0),IF(N240="Y",IF('Expense Categories'!$G$4="Y",IF(ISNUMBER(MATCH(H240,'Expense Categories'!$D$2:$D$15,0)),0,($G240-$F240)/'Expense Categories'!$I$1*'Expense Categories'!$G$2),0),0))</f>
        <v>0</v>
      </c>
      <c r="F240" s="18"/>
      <c r="G240" s="18"/>
      <c r="H240" s="21"/>
      <c r="N240" s="34"/>
      <c r="O240" s="63"/>
      <c r="P240" s="63"/>
      <c r="Q240" s="63"/>
    </row>
    <row r="241" spans="1:17" ht="15.75" customHeight="1" x14ac:dyDescent="0.2">
      <c r="A241" s="34"/>
      <c r="B241" s="22"/>
      <c r="C241" s="17">
        <f>IF(O241=0,IF(N241="Y",IF('Expense Categories'!$G$4="Y",G241-ROUND(E241,2)-ROUND(D241,2),Expenses!G241),G241),0)</f>
        <v>0</v>
      </c>
      <c r="D241" s="17">
        <f>IF(H241='Expense Categories'!A$2,IF(N241="Y",IF('Expense Categories'!$G$4="Y",IF(ISNUMBER(MATCH(H241,'Expense Categories'!$D$2:$D$15,0)),0,(($G241-$F241)/2)/'Expense Categories'!$I$1*'Expense Categories'!$G$1),0),0),IF(N241="Y",IF('Expense Categories'!$G$4="Y",IF(ISNUMBER(MATCH(H241,'Expense Categories'!$D$2:$D$15,0)),0,($G241-$F241)/'Expense Categories'!$I$1*'Expense Categories'!$G$1),0),0))</f>
        <v>0</v>
      </c>
      <c r="E241" s="17">
        <f>IF(H241='Expense Categories'!A$2,IF(N241="Y",IF('Expense Categories'!$G$4="Y",IF(ISNUMBER(MATCH(H241,'Expense Categories'!$D$2:$D$15,0)),0,(($G241-$F241)/2)/'Expense Categories'!$I$1*'Expense Categories'!$G$2),0),0),IF(N241="Y",IF('Expense Categories'!$G$4="Y",IF(ISNUMBER(MATCH(H241,'Expense Categories'!$D$2:$D$15,0)),0,($G241-$F241)/'Expense Categories'!$I$1*'Expense Categories'!$G$2),0),0))</f>
        <v>0</v>
      </c>
      <c r="F241" s="18"/>
      <c r="G241" s="18"/>
      <c r="H241" s="21"/>
      <c r="N241" s="34"/>
      <c r="O241" s="63"/>
      <c r="P241" s="63"/>
      <c r="Q241" s="63"/>
    </row>
    <row r="242" spans="1:17" ht="15.75" customHeight="1" x14ac:dyDescent="0.2">
      <c r="A242" s="34"/>
      <c r="B242" s="22"/>
      <c r="C242" s="17">
        <f>IF(O242=0,IF(N242="Y",IF('Expense Categories'!$G$4="Y",G242-ROUND(E242,2)-ROUND(D242,2),Expenses!G242),G242),0)</f>
        <v>0</v>
      </c>
      <c r="D242" s="17">
        <f>IF(H242='Expense Categories'!A$2,IF(N242="Y",IF('Expense Categories'!$G$4="Y",IF(ISNUMBER(MATCH(H242,'Expense Categories'!$D$2:$D$15,0)),0,(($G242-$F242)/2)/'Expense Categories'!$I$1*'Expense Categories'!$G$1),0),0),IF(N242="Y",IF('Expense Categories'!$G$4="Y",IF(ISNUMBER(MATCH(H242,'Expense Categories'!$D$2:$D$15,0)),0,($G242-$F242)/'Expense Categories'!$I$1*'Expense Categories'!$G$1),0),0))</f>
        <v>0</v>
      </c>
      <c r="E242" s="17">
        <f>IF(H242='Expense Categories'!A$2,IF(N242="Y",IF('Expense Categories'!$G$4="Y",IF(ISNUMBER(MATCH(H242,'Expense Categories'!$D$2:$D$15,0)),0,(($G242-$F242)/2)/'Expense Categories'!$I$1*'Expense Categories'!$G$2),0),0),IF(N242="Y",IF('Expense Categories'!$G$4="Y",IF(ISNUMBER(MATCH(H242,'Expense Categories'!$D$2:$D$15,0)),0,($G242-$F242)/'Expense Categories'!$I$1*'Expense Categories'!$G$2),0),0))</f>
        <v>0</v>
      </c>
      <c r="F242" s="18"/>
      <c r="G242" s="18"/>
      <c r="H242" s="21"/>
      <c r="N242" s="34"/>
      <c r="O242" s="63"/>
      <c r="P242" s="63"/>
      <c r="Q242" s="63"/>
    </row>
    <row r="243" spans="1:17" ht="15.75" customHeight="1" x14ac:dyDescent="0.2">
      <c r="A243" s="34"/>
      <c r="B243" s="22"/>
      <c r="C243" s="17">
        <f>IF(O243=0,IF(N243="Y",IF('Expense Categories'!$G$4="Y",G243-ROUND(E243,2)-ROUND(D243,2),Expenses!G243),G243),0)</f>
        <v>0</v>
      </c>
      <c r="D243" s="17">
        <f>IF(H243='Expense Categories'!A$2,IF(N243="Y",IF('Expense Categories'!$G$4="Y",IF(ISNUMBER(MATCH(H243,'Expense Categories'!$D$2:$D$15,0)),0,(($G243-$F243)/2)/'Expense Categories'!$I$1*'Expense Categories'!$G$1),0),0),IF(N243="Y",IF('Expense Categories'!$G$4="Y",IF(ISNUMBER(MATCH(H243,'Expense Categories'!$D$2:$D$15,0)),0,($G243-$F243)/'Expense Categories'!$I$1*'Expense Categories'!$G$1),0),0))</f>
        <v>0</v>
      </c>
      <c r="E243" s="17">
        <f>IF(H243='Expense Categories'!A$2,IF(N243="Y",IF('Expense Categories'!$G$4="Y",IF(ISNUMBER(MATCH(H243,'Expense Categories'!$D$2:$D$15,0)),0,(($G243-$F243)/2)/'Expense Categories'!$I$1*'Expense Categories'!$G$2),0),0),IF(N243="Y",IF('Expense Categories'!$G$4="Y",IF(ISNUMBER(MATCH(H243,'Expense Categories'!$D$2:$D$15,0)),0,($G243-$F243)/'Expense Categories'!$I$1*'Expense Categories'!$G$2),0),0))</f>
        <v>0</v>
      </c>
      <c r="F243" s="18"/>
      <c r="G243" s="18"/>
      <c r="H243" s="21"/>
      <c r="N243" s="34"/>
      <c r="O243" s="63"/>
      <c r="P243" s="63"/>
      <c r="Q243" s="63"/>
    </row>
    <row r="244" spans="1:17" ht="15.75" customHeight="1" x14ac:dyDescent="0.2">
      <c r="A244" s="21"/>
      <c r="B244" s="22"/>
      <c r="C244" s="17">
        <f>IF(O244=0,IF(N244="Y",IF('Expense Categories'!$G$4="Y",G244-ROUND(E244,2)-ROUND(D244,2),Expenses!G244),G244),0)</f>
        <v>0</v>
      </c>
      <c r="D244" s="17">
        <f>IF(H244='Expense Categories'!A$2,IF(N244="Y",IF('Expense Categories'!$G$4="Y",IF(ISNUMBER(MATCH(H244,'Expense Categories'!$D$2:$D$15,0)),0,(($G244-$F244)/2)/'Expense Categories'!$I$1*'Expense Categories'!$G$1),0),0),IF(N244="Y",IF('Expense Categories'!$G$4="Y",IF(ISNUMBER(MATCH(H244,'Expense Categories'!$D$2:$D$15,0)),0,($G244-$F244)/'Expense Categories'!$I$1*'Expense Categories'!$G$1),0),0))</f>
        <v>0</v>
      </c>
      <c r="E244" s="17">
        <f>IF(H244='Expense Categories'!A$2,IF(N244="Y",IF('Expense Categories'!$G$4="Y",IF(ISNUMBER(MATCH(H244,'Expense Categories'!$D$2:$D$15,0)),0,(($G244-$F244)/2)/'Expense Categories'!$I$1*'Expense Categories'!$G$2),0),0),IF(N244="Y",IF('Expense Categories'!$G$4="Y",IF(ISNUMBER(MATCH(H244,'Expense Categories'!$D$2:$D$15,0)),0,($G244-$F244)/'Expense Categories'!$I$1*'Expense Categories'!$G$2),0),0))</f>
        <v>0</v>
      </c>
      <c r="F244" s="18"/>
      <c r="G244" s="27"/>
      <c r="H244" s="21"/>
      <c r="N244" s="34"/>
      <c r="O244" s="63"/>
      <c r="P244" s="63"/>
      <c r="Q244" s="63"/>
    </row>
    <row r="245" spans="1:17" ht="15.75" customHeight="1" x14ac:dyDescent="0.2">
      <c r="A245" s="21"/>
      <c r="B245" s="22"/>
      <c r="C245" s="17">
        <f>IF(O245=0,IF(N245="Y",IF('Expense Categories'!$G$4="Y",G245-ROUND(E245,2)-ROUND(D245,2),Expenses!G245),G245),0)</f>
        <v>0</v>
      </c>
      <c r="D245" s="17">
        <f>IF(H245='Expense Categories'!A$2,IF(N245="Y",IF('Expense Categories'!$G$4="Y",IF(ISNUMBER(MATCH(H245,'Expense Categories'!$D$2:$D$15,0)),0,(($G245-$F245)/2)/'Expense Categories'!$I$1*'Expense Categories'!$G$1),0),0),IF(N245="Y",IF('Expense Categories'!$G$4="Y",IF(ISNUMBER(MATCH(H245,'Expense Categories'!$D$2:$D$15,0)),0,($G245-$F245)/'Expense Categories'!$I$1*'Expense Categories'!$G$1),0),0))</f>
        <v>0</v>
      </c>
      <c r="E245" s="17">
        <f>IF(H245='Expense Categories'!A$2,IF(N245="Y",IF('Expense Categories'!$G$4="Y",IF(ISNUMBER(MATCH(H245,'Expense Categories'!$D$2:$D$15,0)),0,(($G245-$F245)/2)/'Expense Categories'!$I$1*'Expense Categories'!$G$2),0),0),IF(N245="Y",IF('Expense Categories'!$G$4="Y",IF(ISNUMBER(MATCH(H245,'Expense Categories'!$D$2:$D$15,0)),0,($G245-$F245)/'Expense Categories'!$I$1*'Expense Categories'!$G$2),0),0))</f>
        <v>0</v>
      </c>
      <c r="F245" s="18"/>
      <c r="G245" s="18"/>
      <c r="H245" s="21"/>
      <c r="N245" s="34"/>
      <c r="O245" s="63"/>
      <c r="P245" s="63"/>
      <c r="Q245" s="63"/>
    </row>
    <row r="246" spans="1:17" ht="15.75" customHeight="1" x14ac:dyDescent="0.2">
      <c r="A246" s="21"/>
      <c r="B246" s="22"/>
      <c r="C246" s="17">
        <f>IF(O246=0,IF(N246="Y",IF('Expense Categories'!$G$4="Y",G246-ROUND(E246,2)-ROUND(D246,2),Expenses!G246),G246),0)</f>
        <v>0</v>
      </c>
      <c r="D246" s="17">
        <f>IF(H246='Expense Categories'!A$2,IF(N246="Y",IF('Expense Categories'!$G$4="Y",IF(ISNUMBER(MATCH(H246,'Expense Categories'!$D$2:$D$15,0)),0,(($G246-$F246)/2)/'Expense Categories'!$I$1*'Expense Categories'!$G$1),0),0),IF(N246="Y",IF('Expense Categories'!$G$4="Y",IF(ISNUMBER(MATCH(H246,'Expense Categories'!$D$2:$D$15,0)),0,($G246-$F246)/'Expense Categories'!$I$1*'Expense Categories'!$G$1),0),0))</f>
        <v>0</v>
      </c>
      <c r="E246" s="17">
        <f>IF(H246='Expense Categories'!A$2,IF(N246="Y",IF('Expense Categories'!$G$4="Y",IF(ISNUMBER(MATCH(H246,'Expense Categories'!$D$2:$D$15,0)),0,(($G246-$F246)/2)/'Expense Categories'!$I$1*'Expense Categories'!$G$2),0),0),IF(N246="Y",IF('Expense Categories'!$G$4="Y",IF(ISNUMBER(MATCH(H246,'Expense Categories'!$D$2:$D$15,0)),0,($G246-$F246)/'Expense Categories'!$I$1*'Expense Categories'!$G$2),0),0))</f>
        <v>0</v>
      </c>
      <c r="F246" s="18"/>
      <c r="G246" s="18"/>
      <c r="H246" s="21"/>
      <c r="N246" s="34"/>
      <c r="O246" s="63"/>
      <c r="P246" s="63"/>
      <c r="Q246" s="63"/>
    </row>
    <row r="247" spans="1:17" ht="15.75" customHeight="1" x14ac:dyDescent="0.2">
      <c r="A247" s="21"/>
      <c r="B247" s="22"/>
      <c r="C247" s="17">
        <f>IF(O247=0,IF(N247="Y",IF('Expense Categories'!$G$4="Y",G247-ROUND(E247,2)-ROUND(D247,2),Expenses!G247),G247),0)</f>
        <v>0</v>
      </c>
      <c r="D247" s="17">
        <f>IF(H247='Expense Categories'!A$2,IF(N247="Y",IF('Expense Categories'!$G$4="Y",IF(ISNUMBER(MATCH(H247,'Expense Categories'!$D$2:$D$15,0)),0,(($G247-$F247)/2)/'Expense Categories'!$I$1*'Expense Categories'!$G$1),0),0),IF(N247="Y",IF('Expense Categories'!$G$4="Y",IF(ISNUMBER(MATCH(H247,'Expense Categories'!$D$2:$D$15,0)),0,($G247-$F247)/'Expense Categories'!$I$1*'Expense Categories'!$G$1),0),0))</f>
        <v>0</v>
      </c>
      <c r="E247" s="17">
        <f>IF(H247='Expense Categories'!A$2,IF(N247="Y",IF('Expense Categories'!$G$4="Y",IF(ISNUMBER(MATCH(H247,'Expense Categories'!$D$2:$D$15,0)),0,(($G247-$F247)/2)/'Expense Categories'!$I$1*'Expense Categories'!$G$2),0),0),IF(N247="Y",IF('Expense Categories'!$G$4="Y",IF(ISNUMBER(MATCH(H247,'Expense Categories'!$D$2:$D$15,0)),0,($G247-$F247)/'Expense Categories'!$I$1*'Expense Categories'!$G$2),0),0))</f>
        <v>0</v>
      </c>
      <c r="F247" s="18"/>
      <c r="G247" s="18"/>
      <c r="H247" s="21"/>
      <c r="N247" s="34"/>
      <c r="O247" s="63"/>
      <c r="P247" s="63"/>
      <c r="Q247" s="63"/>
    </row>
    <row r="248" spans="1:17" ht="15.75" customHeight="1" x14ac:dyDescent="0.2">
      <c r="A248" s="21"/>
      <c r="B248" s="22"/>
      <c r="C248" s="17">
        <f>IF(O248=0,IF(N248="Y",IF('Expense Categories'!$G$4="Y",G248-ROUND(E248,2)-ROUND(D248,2),Expenses!G248),G248),0)</f>
        <v>0</v>
      </c>
      <c r="D248" s="17">
        <f>IF(H248='Expense Categories'!A$2,IF(N248="Y",IF('Expense Categories'!$G$4="Y",IF(ISNUMBER(MATCH(H248,'Expense Categories'!$D$2:$D$15,0)),0,(($G248-$F248)/2)/'Expense Categories'!$I$1*'Expense Categories'!$G$1),0),0),IF(N248="Y",IF('Expense Categories'!$G$4="Y",IF(ISNUMBER(MATCH(H248,'Expense Categories'!$D$2:$D$15,0)),0,($G248-$F248)/'Expense Categories'!$I$1*'Expense Categories'!$G$1),0),0))</f>
        <v>0</v>
      </c>
      <c r="E248" s="17">
        <f>IF(H248='Expense Categories'!A$2,IF(N248="Y",IF('Expense Categories'!$G$4="Y",IF(ISNUMBER(MATCH(H248,'Expense Categories'!$D$2:$D$15,0)),0,(($G248-$F248)/2)/'Expense Categories'!$I$1*'Expense Categories'!$G$2),0),0),IF(N248="Y",IF('Expense Categories'!$G$4="Y",IF(ISNUMBER(MATCH(H248,'Expense Categories'!$D$2:$D$15,0)),0,($G248-$F248)/'Expense Categories'!$I$1*'Expense Categories'!$G$2),0),0))</f>
        <v>0</v>
      </c>
      <c r="F248" s="18"/>
      <c r="G248" s="18"/>
      <c r="H248" s="21"/>
      <c r="N248" s="34"/>
      <c r="O248" s="63"/>
      <c r="P248" s="63"/>
      <c r="Q248" s="63"/>
    </row>
    <row r="249" spans="1:17" ht="15.75" customHeight="1" x14ac:dyDescent="0.2">
      <c r="A249" s="21"/>
      <c r="B249" s="22"/>
      <c r="C249" s="17">
        <f>IF(O249=0,IF(N249="Y",IF('Expense Categories'!$G$4="Y",G249-ROUND(E249,2)-ROUND(D249,2),Expenses!G249),G249),0)</f>
        <v>0</v>
      </c>
      <c r="D249" s="17">
        <f>IF(H249='Expense Categories'!A$2,IF(N249="Y",IF('Expense Categories'!$G$4="Y",IF(ISNUMBER(MATCH(H249,'Expense Categories'!$D$2:$D$15,0)),0,(($G249-$F249)/2)/'Expense Categories'!$I$1*'Expense Categories'!$G$1),0),0),IF(N249="Y",IF('Expense Categories'!$G$4="Y",IF(ISNUMBER(MATCH(H249,'Expense Categories'!$D$2:$D$15,0)),0,($G249-$F249)/'Expense Categories'!$I$1*'Expense Categories'!$G$1),0),0))</f>
        <v>0</v>
      </c>
      <c r="E249" s="17">
        <f>IF(H249='Expense Categories'!A$2,IF(N249="Y",IF('Expense Categories'!$G$4="Y",IF(ISNUMBER(MATCH(H249,'Expense Categories'!$D$2:$D$15,0)),0,(($G249-$F249)/2)/'Expense Categories'!$I$1*'Expense Categories'!$G$2),0),0),IF(N249="Y",IF('Expense Categories'!$G$4="Y",IF(ISNUMBER(MATCH(H249,'Expense Categories'!$D$2:$D$15,0)),0,($G249-$F249)/'Expense Categories'!$I$1*'Expense Categories'!$G$2),0),0))</f>
        <v>0</v>
      </c>
      <c r="F249" s="18"/>
      <c r="G249" s="18"/>
      <c r="H249" s="21"/>
      <c r="N249" s="34"/>
      <c r="O249" s="63"/>
      <c r="P249" s="63"/>
      <c r="Q249" s="63"/>
    </row>
    <row r="250" spans="1:17" ht="15.75" customHeight="1" x14ac:dyDescent="0.2">
      <c r="A250" s="21"/>
      <c r="B250" s="22"/>
      <c r="C250" s="17">
        <f>IF(O250=0,IF(N250="Y",IF('Expense Categories'!$G$4="Y",G250-ROUND(E250,2)-ROUND(D250,2),Expenses!G250),G250),0)</f>
        <v>0</v>
      </c>
      <c r="D250" s="17">
        <f>IF(H250='Expense Categories'!A$2,IF(N250="Y",IF('Expense Categories'!$G$4="Y",IF(ISNUMBER(MATCH(H250,'Expense Categories'!$D$2:$D$15,0)),0,(($G250-$F250)/2)/'Expense Categories'!$I$1*'Expense Categories'!$G$1),0),0),IF(N250="Y",IF('Expense Categories'!$G$4="Y",IF(ISNUMBER(MATCH(H250,'Expense Categories'!$D$2:$D$15,0)),0,($G250-$F250)/'Expense Categories'!$I$1*'Expense Categories'!$G$1),0),0))</f>
        <v>0</v>
      </c>
      <c r="E250" s="17">
        <f>IF(H250='Expense Categories'!A$2,IF(N250="Y",IF('Expense Categories'!$G$4="Y",IF(ISNUMBER(MATCH(H250,'Expense Categories'!$D$2:$D$15,0)),0,(($G250-$F250)/2)/'Expense Categories'!$I$1*'Expense Categories'!$G$2),0),0),IF(N250="Y",IF('Expense Categories'!$G$4="Y",IF(ISNUMBER(MATCH(H250,'Expense Categories'!$D$2:$D$15,0)),0,($G250-$F250)/'Expense Categories'!$I$1*'Expense Categories'!$G$2),0),0))</f>
        <v>0</v>
      </c>
      <c r="F250" s="18"/>
      <c r="G250" s="18"/>
      <c r="H250" s="21"/>
      <c r="N250" s="34"/>
      <c r="O250" s="63"/>
      <c r="P250" s="63"/>
      <c r="Q250" s="63"/>
    </row>
    <row r="251" spans="1:17" ht="15.75" customHeight="1" x14ac:dyDescent="0.2">
      <c r="A251" s="28"/>
      <c r="B251" s="22"/>
      <c r="C251" s="17">
        <f>IF(O251=0,IF(N251="Y",IF('Expense Categories'!$G$4="Y",G251-ROUND(E251,2)-ROUND(D251,2),Expenses!G251),G251),0)</f>
        <v>0</v>
      </c>
      <c r="D251" s="17">
        <f>IF(H251='Expense Categories'!A$2,IF(N251="Y",IF('Expense Categories'!$G$4="Y",IF(ISNUMBER(MATCH(H251,'Expense Categories'!$D$2:$D$15,0)),0,(($G251-$F251)/2)/'Expense Categories'!$I$1*'Expense Categories'!$G$1),0),0),IF(N251="Y",IF('Expense Categories'!$G$4="Y",IF(ISNUMBER(MATCH(H251,'Expense Categories'!$D$2:$D$15,0)),0,($G251-$F251)/'Expense Categories'!$I$1*'Expense Categories'!$G$1),0),0))</f>
        <v>0</v>
      </c>
      <c r="E251" s="17">
        <f>IF(H251='Expense Categories'!A$2,IF(N251="Y",IF('Expense Categories'!$G$4="Y",IF(ISNUMBER(MATCH(H251,'Expense Categories'!$D$2:$D$15,0)),0,(($G251-$F251)/2)/'Expense Categories'!$I$1*'Expense Categories'!$G$2),0),0),IF(N251="Y",IF('Expense Categories'!$G$4="Y",IF(ISNUMBER(MATCH(H251,'Expense Categories'!$D$2:$D$15,0)),0,($G251-$F251)/'Expense Categories'!$I$1*'Expense Categories'!$G$2),0),0))</f>
        <v>0</v>
      </c>
      <c r="F251" s="18"/>
      <c r="G251" s="18"/>
      <c r="H251" s="28"/>
      <c r="N251" s="34"/>
      <c r="O251" s="63"/>
      <c r="P251" s="63"/>
      <c r="Q251" s="63"/>
    </row>
    <row r="252" spans="1:17" ht="15.75" customHeight="1" x14ac:dyDescent="0.2">
      <c r="A252" s="21"/>
      <c r="B252" s="22"/>
      <c r="C252" s="17">
        <f>IF(O252=0,IF(N252="Y",IF('Expense Categories'!$G$4="Y",G252-ROUND(E252,2)-ROUND(D252,2),Expenses!G252),G252),0)</f>
        <v>0</v>
      </c>
      <c r="D252" s="17">
        <f>IF(H252='Expense Categories'!A$2,IF(N252="Y",IF('Expense Categories'!$G$4="Y",IF(ISNUMBER(MATCH(H252,'Expense Categories'!$D$2:$D$15,0)),0,(($G252-$F252)/2)/'Expense Categories'!$I$1*'Expense Categories'!$G$1),0),0),IF(N252="Y",IF('Expense Categories'!$G$4="Y",IF(ISNUMBER(MATCH(H252,'Expense Categories'!$D$2:$D$15,0)),0,($G252-$F252)/'Expense Categories'!$I$1*'Expense Categories'!$G$1),0),0))</f>
        <v>0</v>
      </c>
      <c r="E252" s="17">
        <f>IF(H252='Expense Categories'!A$2,IF(N252="Y",IF('Expense Categories'!$G$4="Y",IF(ISNUMBER(MATCH(H252,'Expense Categories'!$D$2:$D$15,0)),0,(($G252-$F252)/2)/'Expense Categories'!$I$1*'Expense Categories'!$G$2),0),0),IF(N252="Y",IF('Expense Categories'!$G$4="Y",IF(ISNUMBER(MATCH(H252,'Expense Categories'!$D$2:$D$15,0)),0,($G252-$F252)/'Expense Categories'!$I$1*'Expense Categories'!$G$2),0),0))</f>
        <v>0</v>
      </c>
      <c r="F252" s="18"/>
      <c r="G252" s="26"/>
      <c r="H252" s="21"/>
      <c r="N252" s="34"/>
      <c r="O252" s="63"/>
      <c r="P252" s="63"/>
      <c r="Q252" s="63"/>
    </row>
    <row r="253" spans="1:17" ht="15.75" customHeight="1" x14ac:dyDescent="0.2">
      <c r="A253" s="21"/>
      <c r="B253" s="22"/>
      <c r="C253" s="17">
        <f>IF(O253=0,IF(N253="Y",IF('Expense Categories'!$G$4="Y",G253-ROUND(E253,2)-ROUND(D253,2),Expenses!G253),G253),0)</f>
        <v>0</v>
      </c>
      <c r="D253" s="17">
        <f>IF(H253='Expense Categories'!A$2,IF(N253="Y",IF('Expense Categories'!$G$4="Y",IF(ISNUMBER(MATCH(H253,'Expense Categories'!$D$2:$D$15,0)),0,(($G253-$F253)/2)/'Expense Categories'!$I$1*'Expense Categories'!$G$1),0),0),IF(N253="Y",IF('Expense Categories'!$G$4="Y",IF(ISNUMBER(MATCH(H253,'Expense Categories'!$D$2:$D$15,0)),0,($G253-$F253)/'Expense Categories'!$I$1*'Expense Categories'!$G$1),0),0))</f>
        <v>0</v>
      </c>
      <c r="E253" s="17">
        <f>IF(H253='Expense Categories'!A$2,IF(N253="Y",IF('Expense Categories'!$G$4="Y",IF(ISNUMBER(MATCH(H253,'Expense Categories'!$D$2:$D$15,0)),0,(($G253-$F253)/2)/'Expense Categories'!$I$1*'Expense Categories'!$G$2),0),0),IF(N253="Y",IF('Expense Categories'!$G$4="Y",IF(ISNUMBER(MATCH(H253,'Expense Categories'!$D$2:$D$15,0)),0,($G253-$F253)/'Expense Categories'!$I$1*'Expense Categories'!$G$2),0),0))</f>
        <v>0</v>
      </c>
      <c r="F253" s="18"/>
      <c r="G253" s="18"/>
      <c r="H253" s="21"/>
      <c r="N253" s="34"/>
      <c r="O253" s="63"/>
      <c r="P253" s="63"/>
      <c r="Q253" s="63"/>
    </row>
    <row r="254" spans="1:17" ht="15.75" customHeight="1" x14ac:dyDescent="0.2">
      <c r="A254" s="34"/>
      <c r="B254" s="22"/>
      <c r="C254" s="17">
        <f>IF(O254=0,IF(N254="Y",IF('Expense Categories'!$G$4="Y",G254-ROUND(E254,2)-ROUND(D254,2),Expenses!G254),G254),0)</f>
        <v>0</v>
      </c>
      <c r="D254" s="17">
        <f>IF(H254='Expense Categories'!A$2,IF(N254="Y",IF('Expense Categories'!$G$4="Y",IF(ISNUMBER(MATCH(H254,'Expense Categories'!$D$2:$D$15,0)),0,(($G254-$F254)/2)/'Expense Categories'!$I$1*'Expense Categories'!$G$1),0),0),IF(N254="Y",IF('Expense Categories'!$G$4="Y",IF(ISNUMBER(MATCH(H254,'Expense Categories'!$D$2:$D$15,0)),0,($G254-$F254)/'Expense Categories'!$I$1*'Expense Categories'!$G$1),0),0))</f>
        <v>0</v>
      </c>
      <c r="E254" s="17">
        <f>IF(H254='Expense Categories'!A$2,IF(N254="Y",IF('Expense Categories'!$G$4="Y",IF(ISNUMBER(MATCH(H254,'Expense Categories'!$D$2:$D$15,0)),0,(($G254-$F254)/2)/'Expense Categories'!$I$1*'Expense Categories'!$G$2),0),0),IF(N254="Y",IF('Expense Categories'!$G$4="Y",IF(ISNUMBER(MATCH(H254,'Expense Categories'!$D$2:$D$15,0)),0,($G254-$F254)/'Expense Categories'!$I$1*'Expense Categories'!$G$2),0),0))</f>
        <v>0</v>
      </c>
      <c r="F254" s="18"/>
      <c r="G254" s="18"/>
      <c r="H254" s="21"/>
      <c r="N254" s="34"/>
      <c r="O254" s="63"/>
      <c r="P254" s="63"/>
      <c r="Q254" s="63"/>
    </row>
    <row r="255" spans="1:17" ht="15.75" customHeight="1" x14ac:dyDescent="0.2">
      <c r="A255" s="21"/>
      <c r="B255" s="22"/>
      <c r="C255" s="17">
        <f>IF(O255=0,IF(N255="Y",IF('Expense Categories'!$G$4="Y",G255-ROUND(E255,2)-ROUND(D255,2),Expenses!G255),G255),0)</f>
        <v>0</v>
      </c>
      <c r="D255" s="17">
        <f>IF(H255='Expense Categories'!A$2,IF(N255="Y",IF('Expense Categories'!$G$4="Y",IF(ISNUMBER(MATCH(H255,'Expense Categories'!$D$2:$D$15,0)),0,(($G255-$F255)/2)/'Expense Categories'!$I$1*'Expense Categories'!$G$1),0),0),IF(N255="Y",IF('Expense Categories'!$G$4="Y",IF(ISNUMBER(MATCH(H255,'Expense Categories'!$D$2:$D$15,0)),0,($G255-$F255)/'Expense Categories'!$I$1*'Expense Categories'!$G$1),0),0))</f>
        <v>0</v>
      </c>
      <c r="E255" s="17">
        <f>IF(H255='Expense Categories'!A$2,IF(N255="Y",IF('Expense Categories'!$G$4="Y",IF(ISNUMBER(MATCH(H255,'Expense Categories'!$D$2:$D$15,0)),0,(($G255-$F255)/2)/'Expense Categories'!$I$1*'Expense Categories'!$G$2),0),0),IF(N255="Y",IF('Expense Categories'!$G$4="Y",IF(ISNUMBER(MATCH(H255,'Expense Categories'!$D$2:$D$15,0)),0,($G255-$F255)/'Expense Categories'!$I$1*'Expense Categories'!$G$2),0),0))</f>
        <v>0</v>
      </c>
      <c r="F255" s="18"/>
      <c r="G255" s="18"/>
      <c r="H255" s="21"/>
      <c r="N255" s="34"/>
      <c r="O255" s="63"/>
      <c r="P255" s="63"/>
      <c r="Q255" s="63"/>
    </row>
    <row r="256" spans="1:17" ht="15.75" customHeight="1" x14ac:dyDescent="0.2">
      <c r="A256" s="21"/>
      <c r="B256" s="22"/>
      <c r="C256" s="17">
        <f>IF(O256=0,IF(N256="Y",IF('Expense Categories'!$G$4="Y",G256-ROUND(E256,2)-ROUND(D256,2),Expenses!G256),G256),0)</f>
        <v>0</v>
      </c>
      <c r="D256" s="17">
        <f>IF(H256='Expense Categories'!A$2,IF(N256="Y",IF('Expense Categories'!$G$4="Y",IF(ISNUMBER(MATCH(H256,'Expense Categories'!$D$2:$D$15,0)),0,(($G256-$F256)/2)/'Expense Categories'!$I$1*'Expense Categories'!$G$1),0),0),IF(N256="Y",IF('Expense Categories'!$G$4="Y",IF(ISNUMBER(MATCH(H256,'Expense Categories'!$D$2:$D$15,0)),0,($G256-$F256)/'Expense Categories'!$I$1*'Expense Categories'!$G$1),0),0))</f>
        <v>0</v>
      </c>
      <c r="E256" s="17">
        <f>IF(H256='Expense Categories'!A$2,IF(N256="Y",IF('Expense Categories'!$G$4="Y",IF(ISNUMBER(MATCH(H256,'Expense Categories'!$D$2:$D$15,0)),0,(($G256-$F256)/2)/'Expense Categories'!$I$1*'Expense Categories'!$G$2),0),0),IF(N256="Y",IF('Expense Categories'!$G$4="Y",IF(ISNUMBER(MATCH(H256,'Expense Categories'!$D$2:$D$15,0)),0,($G256-$F256)/'Expense Categories'!$I$1*'Expense Categories'!$G$2),0),0))</f>
        <v>0</v>
      </c>
      <c r="F256" s="18"/>
      <c r="G256" s="21"/>
      <c r="H256" s="21"/>
      <c r="N256" s="34"/>
      <c r="O256" s="63"/>
      <c r="P256" s="63"/>
      <c r="Q256" s="63"/>
    </row>
    <row r="257" spans="1:17" ht="15.75" customHeight="1" x14ac:dyDescent="0.2">
      <c r="A257" s="21"/>
      <c r="B257" s="22"/>
      <c r="C257" s="17">
        <f>IF(O257=0,IF(N257="Y",IF('Expense Categories'!$G$4="Y",G257-ROUND(E257,2)-ROUND(D257,2),Expenses!G257),G257),0)</f>
        <v>0</v>
      </c>
      <c r="D257" s="17">
        <f>IF(H257='Expense Categories'!A$2,IF(N257="Y",IF('Expense Categories'!$G$4="Y",IF(ISNUMBER(MATCH(H257,'Expense Categories'!$D$2:$D$15,0)),0,(($G257-$F257)/2)/'Expense Categories'!$I$1*'Expense Categories'!$G$1),0),0),IF(N257="Y",IF('Expense Categories'!$G$4="Y",IF(ISNUMBER(MATCH(H257,'Expense Categories'!$D$2:$D$15,0)),0,($G257-$F257)/'Expense Categories'!$I$1*'Expense Categories'!$G$1),0),0))</f>
        <v>0</v>
      </c>
      <c r="E257" s="17">
        <f>IF(H257='Expense Categories'!A$2,IF(N257="Y",IF('Expense Categories'!$G$4="Y",IF(ISNUMBER(MATCH(H257,'Expense Categories'!$D$2:$D$15,0)),0,(($G257-$F257)/2)/'Expense Categories'!$I$1*'Expense Categories'!$G$2),0),0),IF(N257="Y",IF('Expense Categories'!$G$4="Y",IF(ISNUMBER(MATCH(H257,'Expense Categories'!$D$2:$D$15,0)),0,($G257-$F257)/'Expense Categories'!$I$1*'Expense Categories'!$G$2),0),0))</f>
        <v>0</v>
      </c>
      <c r="F257" s="18"/>
      <c r="G257" s="18"/>
      <c r="H257" s="21"/>
      <c r="N257" s="34"/>
      <c r="O257" s="63"/>
      <c r="P257" s="63"/>
      <c r="Q257" s="63"/>
    </row>
    <row r="258" spans="1:17" ht="15.75" customHeight="1" x14ac:dyDescent="0.2">
      <c r="A258" s="21"/>
      <c r="B258" s="22"/>
      <c r="C258" s="17">
        <f>IF(O258=0,IF(N258="Y",IF('Expense Categories'!$G$4="Y",G258-ROUND(E258,2)-ROUND(D258,2),Expenses!G258),G258),0)</f>
        <v>0</v>
      </c>
      <c r="D258" s="17">
        <f>IF(H258='Expense Categories'!A$2,IF(N258="Y",IF('Expense Categories'!$G$4="Y",IF(ISNUMBER(MATCH(H258,'Expense Categories'!$D$2:$D$15,0)),0,(($G258-$F258)/2)/'Expense Categories'!$I$1*'Expense Categories'!$G$1),0),0),IF(N258="Y",IF('Expense Categories'!$G$4="Y",IF(ISNUMBER(MATCH(H258,'Expense Categories'!$D$2:$D$15,0)),0,($G258-$F258)/'Expense Categories'!$I$1*'Expense Categories'!$G$1),0),0))</f>
        <v>0</v>
      </c>
      <c r="E258" s="17">
        <f>IF(H258='Expense Categories'!A$2,IF(N258="Y",IF('Expense Categories'!$G$4="Y",IF(ISNUMBER(MATCH(H258,'Expense Categories'!$D$2:$D$15,0)),0,(($G258-$F258)/2)/'Expense Categories'!$I$1*'Expense Categories'!$G$2),0),0),IF(N258="Y",IF('Expense Categories'!$G$4="Y",IF(ISNUMBER(MATCH(H258,'Expense Categories'!$D$2:$D$15,0)),0,($G258-$F258)/'Expense Categories'!$I$1*'Expense Categories'!$G$2),0),0))</f>
        <v>0</v>
      </c>
      <c r="F258" s="18"/>
      <c r="G258" s="18"/>
      <c r="H258" s="21"/>
      <c r="N258" s="34"/>
      <c r="O258" s="63"/>
      <c r="P258" s="63"/>
      <c r="Q258" s="63"/>
    </row>
    <row r="259" spans="1:17" ht="15.75" customHeight="1" x14ac:dyDescent="0.2">
      <c r="A259" s="21"/>
      <c r="B259" s="22"/>
      <c r="C259" s="17">
        <f>IF(O259=0,IF(N259="Y",IF('Expense Categories'!$G$4="Y",G259-ROUND(E259,2)-ROUND(D259,2),Expenses!G259),G259),0)</f>
        <v>0</v>
      </c>
      <c r="D259" s="17">
        <f>IF(H259='Expense Categories'!A$2,IF(N259="Y",IF('Expense Categories'!$G$4="Y",IF(ISNUMBER(MATCH(H259,'Expense Categories'!$D$2:$D$15,0)),0,(($G259-$F259)/2)/'Expense Categories'!$I$1*'Expense Categories'!$G$1),0),0),IF(N259="Y",IF('Expense Categories'!$G$4="Y",IF(ISNUMBER(MATCH(H259,'Expense Categories'!$D$2:$D$15,0)),0,($G259-$F259)/'Expense Categories'!$I$1*'Expense Categories'!$G$1),0),0))</f>
        <v>0</v>
      </c>
      <c r="E259" s="17">
        <f>IF(H259='Expense Categories'!A$2,IF(N259="Y",IF('Expense Categories'!$G$4="Y",IF(ISNUMBER(MATCH(H259,'Expense Categories'!$D$2:$D$15,0)),0,(($G259-$F259)/2)/'Expense Categories'!$I$1*'Expense Categories'!$G$2),0),0),IF(N259="Y",IF('Expense Categories'!$G$4="Y",IF(ISNUMBER(MATCH(H259,'Expense Categories'!$D$2:$D$15,0)),0,($G259-$F259)/'Expense Categories'!$I$1*'Expense Categories'!$G$2),0),0))</f>
        <v>0</v>
      </c>
      <c r="F259" s="18"/>
      <c r="G259" s="18"/>
      <c r="H259" s="21"/>
      <c r="N259" s="34"/>
      <c r="O259" s="63"/>
      <c r="P259" s="63"/>
      <c r="Q259" s="63"/>
    </row>
    <row r="260" spans="1:17" ht="15.75" customHeight="1" x14ac:dyDescent="0.2">
      <c r="A260" s="21"/>
      <c r="B260" s="22"/>
      <c r="C260" s="17">
        <f>IF(O260=0,IF(N260="Y",IF('Expense Categories'!$G$4="Y",G260-ROUND(E260,2)-ROUND(D260,2),Expenses!G260),G260),0)</f>
        <v>0</v>
      </c>
      <c r="D260" s="17">
        <f>IF(H260='Expense Categories'!A$2,IF(N260="Y",IF('Expense Categories'!$G$4="Y",IF(ISNUMBER(MATCH(H260,'Expense Categories'!$D$2:$D$15,0)),0,(($G260-$F260)/2)/'Expense Categories'!$I$1*'Expense Categories'!$G$1),0),0),IF(N260="Y",IF('Expense Categories'!$G$4="Y",IF(ISNUMBER(MATCH(H260,'Expense Categories'!$D$2:$D$15,0)),0,($G260-$F260)/'Expense Categories'!$I$1*'Expense Categories'!$G$1),0),0))</f>
        <v>0</v>
      </c>
      <c r="E260" s="17">
        <f>IF(H260='Expense Categories'!A$2,IF(N260="Y",IF('Expense Categories'!$G$4="Y",IF(ISNUMBER(MATCH(H260,'Expense Categories'!$D$2:$D$15,0)),0,(($G260-$F260)/2)/'Expense Categories'!$I$1*'Expense Categories'!$G$2),0),0),IF(N260="Y",IF('Expense Categories'!$G$4="Y",IF(ISNUMBER(MATCH(H260,'Expense Categories'!$D$2:$D$15,0)),0,($G260-$F260)/'Expense Categories'!$I$1*'Expense Categories'!$G$2),0),0))</f>
        <v>0</v>
      </c>
      <c r="F260" s="18"/>
      <c r="G260" s="18"/>
      <c r="H260" s="21"/>
      <c r="N260" s="34"/>
      <c r="O260" s="63"/>
      <c r="P260" s="63"/>
      <c r="Q260" s="63"/>
    </row>
    <row r="261" spans="1:17" ht="15.75" customHeight="1" x14ac:dyDescent="0.2">
      <c r="A261" s="21"/>
      <c r="B261" s="22"/>
      <c r="C261" s="17">
        <f>IF(O261=0,IF(N261="Y",IF('Expense Categories'!$G$4="Y",G261-ROUND(E261,2)-ROUND(D261,2),Expenses!G261),G261),0)</f>
        <v>0</v>
      </c>
      <c r="D261" s="17">
        <f>IF(H261='Expense Categories'!A$2,IF(N261="Y",IF('Expense Categories'!$G$4="Y",IF(ISNUMBER(MATCH(H261,'Expense Categories'!$D$2:$D$15,0)),0,(($G261-$F261)/2)/'Expense Categories'!$I$1*'Expense Categories'!$G$1),0),0),IF(N261="Y",IF('Expense Categories'!$G$4="Y",IF(ISNUMBER(MATCH(H261,'Expense Categories'!$D$2:$D$15,0)),0,($G261-$F261)/'Expense Categories'!$I$1*'Expense Categories'!$G$1),0),0))</f>
        <v>0</v>
      </c>
      <c r="E261" s="17">
        <f>IF(H261='Expense Categories'!A$2,IF(N261="Y",IF('Expense Categories'!$G$4="Y",IF(ISNUMBER(MATCH(H261,'Expense Categories'!$D$2:$D$15,0)),0,(($G261-$F261)/2)/'Expense Categories'!$I$1*'Expense Categories'!$G$2),0),0),IF(N261="Y",IF('Expense Categories'!$G$4="Y",IF(ISNUMBER(MATCH(H261,'Expense Categories'!$D$2:$D$15,0)),0,($G261-$F261)/'Expense Categories'!$I$1*'Expense Categories'!$G$2),0),0))</f>
        <v>0</v>
      </c>
      <c r="F261" s="18"/>
      <c r="G261" s="18"/>
      <c r="H261" s="21"/>
      <c r="N261" s="34"/>
      <c r="O261" s="63"/>
      <c r="P261" s="63"/>
      <c r="Q261" s="63"/>
    </row>
    <row r="262" spans="1:17" ht="15.75" customHeight="1" x14ac:dyDescent="0.2">
      <c r="A262" s="21"/>
      <c r="B262" s="22"/>
      <c r="C262" s="17">
        <f>IF(O262=0,IF(N262="Y",IF('Expense Categories'!$G$4="Y",G262-ROUND(E262,2)-ROUND(D262,2),Expenses!G262),G262),0)</f>
        <v>0</v>
      </c>
      <c r="D262" s="17">
        <f>IF(H262='Expense Categories'!A$2,IF(N262="Y",IF('Expense Categories'!$G$4="Y",IF(ISNUMBER(MATCH(H262,'Expense Categories'!$D$2:$D$15,0)),0,(($G262-$F262)/2)/'Expense Categories'!$I$1*'Expense Categories'!$G$1),0),0),IF(N262="Y",IF('Expense Categories'!$G$4="Y",IF(ISNUMBER(MATCH(H262,'Expense Categories'!$D$2:$D$15,0)),0,($G262-$F262)/'Expense Categories'!$I$1*'Expense Categories'!$G$1),0),0))</f>
        <v>0</v>
      </c>
      <c r="E262" s="17">
        <f>IF(H262='Expense Categories'!A$2,IF(N262="Y",IF('Expense Categories'!$G$4="Y",IF(ISNUMBER(MATCH(H262,'Expense Categories'!$D$2:$D$15,0)),0,(($G262-$F262)/2)/'Expense Categories'!$I$1*'Expense Categories'!$G$2),0),0),IF(N262="Y",IF('Expense Categories'!$G$4="Y",IF(ISNUMBER(MATCH(H262,'Expense Categories'!$D$2:$D$15,0)),0,($G262-$F262)/'Expense Categories'!$I$1*'Expense Categories'!$G$2),0),0))</f>
        <v>0</v>
      </c>
      <c r="F262" s="18"/>
      <c r="G262" s="18"/>
      <c r="H262" s="21"/>
      <c r="N262" s="34"/>
      <c r="O262" s="63"/>
      <c r="P262" s="63"/>
      <c r="Q262" s="63"/>
    </row>
    <row r="263" spans="1:17" ht="15.75" customHeight="1" x14ac:dyDescent="0.2">
      <c r="A263" s="21"/>
      <c r="B263" s="22"/>
      <c r="C263" s="17">
        <f>IF(O263=0,IF(N263="Y",IF('Expense Categories'!$G$4="Y",G263-ROUND(E263,2)-ROUND(D263,2),Expenses!G263),G263),0)</f>
        <v>0</v>
      </c>
      <c r="D263" s="17">
        <f>IF(H263='Expense Categories'!A$2,IF(N263="Y",IF('Expense Categories'!$G$4="Y",IF(ISNUMBER(MATCH(H263,'Expense Categories'!$D$2:$D$15,0)),0,(($G263-$F263)/2)/'Expense Categories'!$I$1*'Expense Categories'!$G$1),0),0),IF(N263="Y",IF('Expense Categories'!$G$4="Y",IF(ISNUMBER(MATCH(H263,'Expense Categories'!$D$2:$D$15,0)),0,($G263-$F263)/'Expense Categories'!$I$1*'Expense Categories'!$G$1),0),0))</f>
        <v>0</v>
      </c>
      <c r="E263" s="17">
        <f>IF(H263='Expense Categories'!A$2,IF(N263="Y",IF('Expense Categories'!$G$4="Y",IF(ISNUMBER(MATCH(H263,'Expense Categories'!$D$2:$D$15,0)),0,(($G263-$F263)/2)/'Expense Categories'!$I$1*'Expense Categories'!$G$2),0),0),IF(N263="Y",IF('Expense Categories'!$G$4="Y",IF(ISNUMBER(MATCH(H263,'Expense Categories'!$D$2:$D$15,0)),0,($G263-$F263)/'Expense Categories'!$I$1*'Expense Categories'!$G$2),0),0))</f>
        <v>0</v>
      </c>
      <c r="F263" s="18"/>
      <c r="G263" s="18"/>
      <c r="H263" s="21"/>
      <c r="N263" s="34"/>
      <c r="O263" s="63"/>
      <c r="P263" s="63"/>
      <c r="Q263" s="63"/>
    </row>
    <row r="264" spans="1:17" ht="15.75" customHeight="1" x14ac:dyDescent="0.2">
      <c r="A264" s="21"/>
      <c r="B264" s="22"/>
      <c r="C264" s="17">
        <f>IF(O264=0,IF(N264="Y",IF('Expense Categories'!$G$4="Y",G264-ROUND(E264,2)-ROUND(D264,2),Expenses!G264),G264),0)</f>
        <v>0</v>
      </c>
      <c r="D264" s="17">
        <f>IF(H264='Expense Categories'!A$2,IF(N264="Y",IF('Expense Categories'!$G$4="Y",IF(ISNUMBER(MATCH(H264,'Expense Categories'!$D$2:$D$15,0)),0,(($G264-$F264)/2)/'Expense Categories'!$I$1*'Expense Categories'!$G$1),0),0),IF(N264="Y",IF('Expense Categories'!$G$4="Y",IF(ISNUMBER(MATCH(H264,'Expense Categories'!$D$2:$D$15,0)),0,($G264-$F264)/'Expense Categories'!$I$1*'Expense Categories'!$G$1),0),0))</f>
        <v>0</v>
      </c>
      <c r="E264" s="17">
        <f>IF(H264='Expense Categories'!A$2,IF(N264="Y",IF('Expense Categories'!$G$4="Y",IF(ISNUMBER(MATCH(H264,'Expense Categories'!$D$2:$D$15,0)),0,(($G264-$F264)/2)/'Expense Categories'!$I$1*'Expense Categories'!$G$2),0),0),IF(N264="Y",IF('Expense Categories'!$G$4="Y",IF(ISNUMBER(MATCH(H264,'Expense Categories'!$D$2:$D$15,0)),0,($G264-$F264)/'Expense Categories'!$I$1*'Expense Categories'!$G$2),0),0))</f>
        <v>0</v>
      </c>
      <c r="F264" s="18"/>
      <c r="G264" s="18"/>
      <c r="H264" s="21"/>
      <c r="N264" s="34"/>
      <c r="O264" s="63"/>
      <c r="P264" s="63"/>
      <c r="Q264" s="63"/>
    </row>
    <row r="265" spans="1:17" ht="15.75" customHeight="1" x14ac:dyDescent="0.2">
      <c r="A265" s="21"/>
      <c r="B265" s="22"/>
      <c r="C265" s="17">
        <f>IF(O265=0,IF(N265="Y",IF('Expense Categories'!$G$4="Y",G265-ROUND(E265,2)-ROUND(D265,2),Expenses!G265),G265),0)</f>
        <v>0</v>
      </c>
      <c r="D265" s="17">
        <f>IF(H265='Expense Categories'!A$2,IF(N265="Y",IF('Expense Categories'!$G$4="Y",IF(ISNUMBER(MATCH(H265,'Expense Categories'!$D$2:$D$15,0)),0,(($G265-$F265)/2)/'Expense Categories'!$I$1*'Expense Categories'!$G$1),0),0),IF(N265="Y",IF('Expense Categories'!$G$4="Y",IF(ISNUMBER(MATCH(H265,'Expense Categories'!$D$2:$D$15,0)),0,($G265-$F265)/'Expense Categories'!$I$1*'Expense Categories'!$G$1),0),0))</f>
        <v>0</v>
      </c>
      <c r="E265" s="17">
        <f>IF(H265='Expense Categories'!A$2,IF(N265="Y",IF('Expense Categories'!$G$4="Y",IF(ISNUMBER(MATCH(H265,'Expense Categories'!$D$2:$D$15,0)),0,(($G265-$F265)/2)/'Expense Categories'!$I$1*'Expense Categories'!$G$2),0),0),IF(N265="Y",IF('Expense Categories'!$G$4="Y",IF(ISNUMBER(MATCH(H265,'Expense Categories'!$D$2:$D$15,0)),0,($G265-$F265)/'Expense Categories'!$I$1*'Expense Categories'!$G$2),0),0))</f>
        <v>0</v>
      </c>
      <c r="F265" s="18"/>
      <c r="G265" s="18"/>
      <c r="H265" s="21"/>
      <c r="N265" s="34"/>
      <c r="O265" s="63"/>
      <c r="P265" s="63"/>
      <c r="Q265" s="63"/>
    </row>
    <row r="266" spans="1:17" ht="15.75" customHeight="1" x14ac:dyDescent="0.2">
      <c r="A266" s="21"/>
      <c r="B266" s="22"/>
      <c r="C266" s="17">
        <f>IF(O266=0,IF(N266="Y",IF('Expense Categories'!$G$4="Y",G266-ROUND(E266,2)-ROUND(D266,2),Expenses!G266),G266),0)</f>
        <v>0</v>
      </c>
      <c r="D266" s="17">
        <f>IF(H266='Expense Categories'!A$2,IF(N266="Y",IF('Expense Categories'!$G$4="Y",IF(ISNUMBER(MATCH(H266,'Expense Categories'!$D$2:$D$15,0)),0,(($G266-$F266)/2)/'Expense Categories'!$I$1*'Expense Categories'!$G$1),0),0),IF(N266="Y",IF('Expense Categories'!$G$4="Y",IF(ISNUMBER(MATCH(H266,'Expense Categories'!$D$2:$D$15,0)),0,($G266-$F266)/'Expense Categories'!$I$1*'Expense Categories'!$G$1),0),0))</f>
        <v>0</v>
      </c>
      <c r="E266" s="17">
        <f>IF(H266='Expense Categories'!A$2,IF(N266="Y",IF('Expense Categories'!$G$4="Y",IF(ISNUMBER(MATCH(H266,'Expense Categories'!$D$2:$D$15,0)),0,(($G266-$F266)/2)/'Expense Categories'!$I$1*'Expense Categories'!$G$2),0),0),IF(N266="Y",IF('Expense Categories'!$G$4="Y",IF(ISNUMBER(MATCH(H266,'Expense Categories'!$D$2:$D$15,0)),0,($G266-$F266)/'Expense Categories'!$I$1*'Expense Categories'!$G$2),0),0))</f>
        <v>0</v>
      </c>
      <c r="F266" s="18"/>
      <c r="G266" s="18"/>
      <c r="H266" s="21"/>
      <c r="N266" s="34"/>
      <c r="O266" s="63"/>
      <c r="P266" s="63"/>
      <c r="Q266" s="63"/>
    </row>
    <row r="267" spans="1:17" ht="15.75" customHeight="1" x14ac:dyDescent="0.2">
      <c r="A267" s="21"/>
      <c r="B267" s="22"/>
      <c r="C267" s="17">
        <f>IF(O267=0,IF(N267="Y",IF('Expense Categories'!$G$4="Y",G267-ROUND(E267,2)-ROUND(D267,2),Expenses!G267),G267),0)</f>
        <v>0</v>
      </c>
      <c r="D267" s="17">
        <f>IF(H267='Expense Categories'!A$2,IF(N267="Y",IF('Expense Categories'!$G$4="Y",IF(ISNUMBER(MATCH(H267,'Expense Categories'!$D$2:$D$15,0)),0,(($G267-$F267)/2)/'Expense Categories'!$I$1*'Expense Categories'!$G$1),0),0),IF(N267="Y",IF('Expense Categories'!$G$4="Y",IF(ISNUMBER(MATCH(H267,'Expense Categories'!$D$2:$D$15,0)),0,($G267-$F267)/'Expense Categories'!$I$1*'Expense Categories'!$G$1),0),0))</f>
        <v>0</v>
      </c>
      <c r="E267" s="17">
        <f>IF(H267='Expense Categories'!A$2,IF(N267="Y",IF('Expense Categories'!$G$4="Y",IF(ISNUMBER(MATCH(H267,'Expense Categories'!$D$2:$D$15,0)),0,(($G267-$F267)/2)/'Expense Categories'!$I$1*'Expense Categories'!$G$2),0),0),IF(N267="Y",IF('Expense Categories'!$G$4="Y",IF(ISNUMBER(MATCH(H267,'Expense Categories'!$D$2:$D$15,0)),0,($G267-$F267)/'Expense Categories'!$I$1*'Expense Categories'!$G$2),0),0))</f>
        <v>0</v>
      </c>
      <c r="F267" s="18"/>
      <c r="G267" s="18"/>
      <c r="H267" s="21"/>
      <c r="N267" s="34"/>
      <c r="O267" s="63"/>
      <c r="P267" s="63"/>
      <c r="Q267" s="63"/>
    </row>
    <row r="268" spans="1:17" ht="15.75" customHeight="1" x14ac:dyDescent="0.2">
      <c r="A268" s="21"/>
      <c r="B268" s="22"/>
      <c r="C268" s="17">
        <f>IF(O268=0,IF(N268="Y",IF('Expense Categories'!$G$4="Y",G268-ROUND(E268,2)-ROUND(D268,2),Expenses!G268),G268),0)</f>
        <v>0</v>
      </c>
      <c r="D268" s="17">
        <f>IF(H268='Expense Categories'!A$2,IF(N268="Y",IF('Expense Categories'!$G$4="Y",IF(ISNUMBER(MATCH(H268,'Expense Categories'!$D$2:$D$15,0)),0,(($G268-$F268)/2)/'Expense Categories'!$I$1*'Expense Categories'!$G$1),0),0),IF(N268="Y",IF('Expense Categories'!$G$4="Y",IF(ISNUMBER(MATCH(H268,'Expense Categories'!$D$2:$D$15,0)),0,($G268-$F268)/'Expense Categories'!$I$1*'Expense Categories'!$G$1),0),0))</f>
        <v>0</v>
      </c>
      <c r="E268" s="17">
        <f>IF(H268='Expense Categories'!A$2,IF(N268="Y",IF('Expense Categories'!$G$4="Y",IF(ISNUMBER(MATCH(H268,'Expense Categories'!$D$2:$D$15,0)),0,(($G268-$F268)/2)/'Expense Categories'!$I$1*'Expense Categories'!$G$2),0),0),IF(N268="Y",IF('Expense Categories'!$G$4="Y",IF(ISNUMBER(MATCH(H268,'Expense Categories'!$D$2:$D$15,0)),0,($G268-$F268)/'Expense Categories'!$I$1*'Expense Categories'!$G$2),0),0))</f>
        <v>0</v>
      </c>
      <c r="F268" s="18"/>
      <c r="G268" s="18"/>
      <c r="H268" s="21"/>
      <c r="N268" s="34"/>
      <c r="O268" s="63"/>
      <c r="P268" s="63"/>
      <c r="Q268" s="63"/>
    </row>
    <row r="269" spans="1:17" ht="15.75" customHeight="1" x14ac:dyDescent="0.2">
      <c r="A269" s="21"/>
      <c r="B269" s="22"/>
      <c r="C269" s="17">
        <f>IF(O269=0,IF(N269="Y",IF('Expense Categories'!$G$4="Y",G269-ROUND(E269,2)-ROUND(D269,2),Expenses!G269),G269),0)</f>
        <v>0</v>
      </c>
      <c r="D269" s="17">
        <f>IF(H269='Expense Categories'!A$2,IF(N269="Y",IF('Expense Categories'!$G$4="Y",IF(ISNUMBER(MATCH(H269,'Expense Categories'!$D$2:$D$15,0)),0,(($G269-$F269)/2)/'Expense Categories'!$I$1*'Expense Categories'!$G$1),0),0),IF(N269="Y",IF('Expense Categories'!$G$4="Y",IF(ISNUMBER(MATCH(H269,'Expense Categories'!$D$2:$D$15,0)),0,($G269-$F269)/'Expense Categories'!$I$1*'Expense Categories'!$G$1),0),0))</f>
        <v>0</v>
      </c>
      <c r="E269" s="17">
        <f>IF(H269='Expense Categories'!A$2,IF(N269="Y",IF('Expense Categories'!$G$4="Y",IF(ISNUMBER(MATCH(H269,'Expense Categories'!$D$2:$D$15,0)),0,(($G269-$F269)/2)/'Expense Categories'!$I$1*'Expense Categories'!$G$2),0),0),IF(N269="Y",IF('Expense Categories'!$G$4="Y",IF(ISNUMBER(MATCH(H269,'Expense Categories'!$D$2:$D$15,0)),0,($G269-$F269)/'Expense Categories'!$I$1*'Expense Categories'!$G$2),0),0))</f>
        <v>0</v>
      </c>
      <c r="F269" s="18"/>
      <c r="G269" s="18"/>
      <c r="H269" s="21"/>
      <c r="N269" s="34"/>
      <c r="O269" s="63"/>
      <c r="P269" s="63"/>
      <c r="Q269" s="63"/>
    </row>
    <row r="270" spans="1:17" ht="15.75" customHeight="1" x14ac:dyDescent="0.2">
      <c r="A270" s="21"/>
      <c r="B270" s="22"/>
      <c r="C270" s="17">
        <f>IF(O270=0,IF(N270="Y",IF('Expense Categories'!$G$4="Y",G270-ROUND(E270,2)-ROUND(D270,2),Expenses!G270),G270),0)</f>
        <v>0</v>
      </c>
      <c r="D270" s="17">
        <f>IF(H270='Expense Categories'!A$2,IF(N270="Y",IF('Expense Categories'!$G$4="Y",IF(ISNUMBER(MATCH(H270,'Expense Categories'!$D$2:$D$15,0)),0,(($G270-$F270)/2)/'Expense Categories'!$I$1*'Expense Categories'!$G$1),0),0),IF(N270="Y",IF('Expense Categories'!$G$4="Y",IF(ISNUMBER(MATCH(H270,'Expense Categories'!$D$2:$D$15,0)),0,($G270-$F270)/'Expense Categories'!$I$1*'Expense Categories'!$G$1),0),0))</f>
        <v>0</v>
      </c>
      <c r="E270" s="17">
        <f>IF(H270='Expense Categories'!A$2,IF(N270="Y",IF('Expense Categories'!$G$4="Y",IF(ISNUMBER(MATCH(H270,'Expense Categories'!$D$2:$D$15,0)),0,(($G270-$F270)/2)/'Expense Categories'!$I$1*'Expense Categories'!$G$2),0),0),IF(N270="Y",IF('Expense Categories'!$G$4="Y",IF(ISNUMBER(MATCH(H270,'Expense Categories'!$D$2:$D$15,0)),0,($G270-$F270)/'Expense Categories'!$I$1*'Expense Categories'!$G$2),0),0))</f>
        <v>0</v>
      </c>
      <c r="F270" s="18"/>
      <c r="G270" s="18"/>
      <c r="H270" s="21"/>
      <c r="N270" s="34"/>
      <c r="O270" s="63"/>
      <c r="P270" s="63"/>
      <c r="Q270" s="63"/>
    </row>
    <row r="271" spans="1:17" ht="15.75" customHeight="1" x14ac:dyDescent="0.2">
      <c r="A271" s="21"/>
      <c r="B271" s="22"/>
      <c r="C271" s="17">
        <f>IF(O271=0,IF(N271="Y",IF('Expense Categories'!$G$4="Y",G271-ROUND(E271,2)-ROUND(D271,2),Expenses!G271),G271),0)</f>
        <v>0</v>
      </c>
      <c r="D271" s="17">
        <f>IF(H271='Expense Categories'!A$2,IF(N271="Y",IF('Expense Categories'!$G$4="Y",IF(ISNUMBER(MATCH(H271,'Expense Categories'!$D$2:$D$15,0)),0,(($G271-$F271)/2)/'Expense Categories'!$I$1*'Expense Categories'!$G$1),0),0),IF(N271="Y",IF('Expense Categories'!$G$4="Y",IF(ISNUMBER(MATCH(H271,'Expense Categories'!$D$2:$D$15,0)),0,($G271-$F271)/'Expense Categories'!$I$1*'Expense Categories'!$G$1),0),0))</f>
        <v>0</v>
      </c>
      <c r="E271" s="17">
        <f>IF(H271='Expense Categories'!A$2,IF(N271="Y",IF('Expense Categories'!$G$4="Y",IF(ISNUMBER(MATCH(H271,'Expense Categories'!$D$2:$D$15,0)),0,(($G271-$F271)/2)/'Expense Categories'!$I$1*'Expense Categories'!$G$2),0),0),IF(N271="Y",IF('Expense Categories'!$G$4="Y",IF(ISNUMBER(MATCH(H271,'Expense Categories'!$D$2:$D$15,0)),0,($G271-$F271)/'Expense Categories'!$I$1*'Expense Categories'!$G$2),0),0))</f>
        <v>0</v>
      </c>
      <c r="F271" s="18"/>
      <c r="G271" s="18"/>
      <c r="H271" s="21"/>
      <c r="N271" s="34"/>
      <c r="O271" s="63"/>
      <c r="P271" s="63"/>
      <c r="Q271" s="63"/>
    </row>
    <row r="272" spans="1:17" ht="15.75" customHeight="1" x14ac:dyDescent="0.2">
      <c r="A272" s="21"/>
      <c r="B272" s="22"/>
      <c r="C272" s="17">
        <f>IF(O272=0,IF(N272="Y",IF('Expense Categories'!$G$4="Y",G272-ROUND(E272,2)-ROUND(D272,2),Expenses!G272),G272),0)</f>
        <v>0</v>
      </c>
      <c r="D272" s="17">
        <f>IF(H272='Expense Categories'!A$2,IF(N272="Y",IF('Expense Categories'!$G$4="Y",IF(ISNUMBER(MATCH(H272,'Expense Categories'!$D$2:$D$15,0)),0,(($G272-$F272)/2)/'Expense Categories'!$I$1*'Expense Categories'!$G$1),0),0),IF(N272="Y",IF('Expense Categories'!$G$4="Y",IF(ISNUMBER(MATCH(H272,'Expense Categories'!$D$2:$D$15,0)),0,($G272-$F272)/'Expense Categories'!$I$1*'Expense Categories'!$G$1),0),0))</f>
        <v>0</v>
      </c>
      <c r="E272" s="17">
        <f>IF(H272='Expense Categories'!A$2,IF(N272="Y",IF('Expense Categories'!$G$4="Y",IF(ISNUMBER(MATCH(H272,'Expense Categories'!$D$2:$D$15,0)),0,(($G272-$F272)/2)/'Expense Categories'!$I$1*'Expense Categories'!$G$2),0),0),IF(N272="Y",IF('Expense Categories'!$G$4="Y",IF(ISNUMBER(MATCH(H272,'Expense Categories'!$D$2:$D$15,0)),0,($G272-$F272)/'Expense Categories'!$I$1*'Expense Categories'!$G$2),0),0))</f>
        <v>0</v>
      </c>
      <c r="F272" s="18"/>
      <c r="G272" s="18"/>
      <c r="H272" s="21"/>
      <c r="N272" s="34"/>
      <c r="O272" s="63"/>
      <c r="P272" s="63"/>
      <c r="Q272" s="63"/>
    </row>
    <row r="273" spans="1:17" ht="15.75" customHeight="1" x14ac:dyDescent="0.2">
      <c r="A273" s="21"/>
      <c r="B273" s="22"/>
      <c r="C273" s="17">
        <f>IF(O273=0,IF(N273="Y",IF('Expense Categories'!$G$4="Y",G273-ROUND(E273,2)-ROUND(D273,2),Expenses!G273),G273),0)</f>
        <v>0</v>
      </c>
      <c r="D273" s="17">
        <f>IF(H273='Expense Categories'!A$2,IF(N273="Y",IF('Expense Categories'!$G$4="Y",IF(ISNUMBER(MATCH(H273,'Expense Categories'!$D$2:$D$15,0)),0,(($G273-$F273)/2)/'Expense Categories'!$I$1*'Expense Categories'!$G$1),0),0),IF(N273="Y",IF('Expense Categories'!$G$4="Y",IF(ISNUMBER(MATCH(H273,'Expense Categories'!$D$2:$D$15,0)),0,($G273-$F273)/'Expense Categories'!$I$1*'Expense Categories'!$G$1),0),0))</f>
        <v>0</v>
      </c>
      <c r="E273" s="17">
        <f>IF(H273='Expense Categories'!A$2,IF(N273="Y",IF('Expense Categories'!$G$4="Y",IF(ISNUMBER(MATCH(H273,'Expense Categories'!$D$2:$D$15,0)),0,(($G273-$F273)/2)/'Expense Categories'!$I$1*'Expense Categories'!$G$2),0),0),IF(N273="Y",IF('Expense Categories'!$G$4="Y",IF(ISNUMBER(MATCH(H273,'Expense Categories'!$D$2:$D$15,0)),0,($G273-$F273)/'Expense Categories'!$I$1*'Expense Categories'!$G$2),0),0))</f>
        <v>0</v>
      </c>
      <c r="F273" s="18"/>
      <c r="G273" s="21"/>
      <c r="H273" s="21"/>
      <c r="N273" s="34"/>
      <c r="O273" s="63"/>
      <c r="P273" s="63"/>
      <c r="Q273" s="63"/>
    </row>
    <row r="274" spans="1:17" ht="15.75" customHeight="1" x14ac:dyDescent="0.2">
      <c r="A274" s="21"/>
      <c r="B274" s="22"/>
      <c r="C274" s="17">
        <f>IF(O274=0,IF(N274="Y",IF('Expense Categories'!$G$4="Y",G274-ROUND(E274,2)-ROUND(D274,2),Expenses!G274),G274),0)</f>
        <v>0</v>
      </c>
      <c r="D274" s="17">
        <f>IF(H274='Expense Categories'!A$2,IF(N274="Y",IF('Expense Categories'!$G$4="Y",IF(ISNUMBER(MATCH(H274,'Expense Categories'!$D$2:$D$15,0)),0,(($G274-$F274)/2)/'Expense Categories'!$I$1*'Expense Categories'!$G$1),0),0),IF(N274="Y",IF('Expense Categories'!$G$4="Y",IF(ISNUMBER(MATCH(H274,'Expense Categories'!$D$2:$D$15,0)),0,($G274-$F274)/'Expense Categories'!$I$1*'Expense Categories'!$G$1),0),0))</f>
        <v>0</v>
      </c>
      <c r="E274" s="17">
        <f>IF(H274='Expense Categories'!A$2,IF(N274="Y",IF('Expense Categories'!$G$4="Y",IF(ISNUMBER(MATCH(H274,'Expense Categories'!$D$2:$D$15,0)),0,(($G274-$F274)/2)/'Expense Categories'!$I$1*'Expense Categories'!$G$2),0),0),IF(N274="Y",IF('Expense Categories'!$G$4="Y",IF(ISNUMBER(MATCH(H274,'Expense Categories'!$D$2:$D$15,0)),0,($G274-$F274)/'Expense Categories'!$I$1*'Expense Categories'!$G$2),0),0))</f>
        <v>0</v>
      </c>
      <c r="F274" s="18"/>
      <c r="G274" s="26"/>
      <c r="H274" s="21"/>
      <c r="N274" s="34"/>
      <c r="O274" s="63"/>
      <c r="P274" s="63"/>
      <c r="Q274" s="63"/>
    </row>
    <row r="275" spans="1:17" ht="15.75" customHeight="1" x14ac:dyDescent="0.2">
      <c r="A275" s="21"/>
      <c r="B275" s="22"/>
      <c r="C275" s="17">
        <f>IF(O275=0,IF(N275="Y",IF('Expense Categories'!$G$4="Y",G275-ROUND(E275,2)-ROUND(D275,2),Expenses!G275),G275),0)</f>
        <v>0</v>
      </c>
      <c r="D275" s="17">
        <f>IF(H275='Expense Categories'!A$2,IF(N275="Y",IF('Expense Categories'!$G$4="Y",IF(ISNUMBER(MATCH(H275,'Expense Categories'!$D$2:$D$15,0)),0,(($G275-$F275)/2)/'Expense Categories'!$I$1*'Expense Categories'!$G$1),0),0),IF(N275="Y",IF('Expense Categories'!$G$4="Y",IF(ISNUMBER(MATCH(H275,'Expense Categories'!$D$2:$D$15,0)),0,($G275-$F275)/'Expense Categories'!$I$1*'Expense Categories'!$G$1),0),0))</f>
        <v>0</v>
      </c>
      <c r="E275" s="17">
        <f>IF(H275='Expense Categories'!A$2,IF(N275="Y",IF('Expense Categories'!$G$4="Y",IF(ISNUMBER(MATCH(H275,'Expense Categories'!$D$2:$D$15,0)),0,(($G275-$F275)/2)/'Expense Categories'!$I$1*'Expense Categories'!$G$2),0),0),IF(N275="Y",IF('Expense Categories'!$G$4="Y",IF(ISNUMBER(MATCH(H275,'Expense Categories'!$D$2:$D$15,0)),0,($G275-$F275)/'Expense Categories'!$I$1*'Expense Categories'!$G$2),0),0))</f>
        <v>0</v>
      </c>
      <c r="F275" s="18"/>
      <c r="G275" s="18"/>
      <c r="H275" s="21"/>
      <c r="N275" s="34"/>
      <c r="O275" s="63"/>
      <c r="P275" s="63"/>
      <c r="Q275" s="63"/>
    </row>
    <row r="276" spans="1:17" ht="15.75" customHeight="1" x14ac:dyDescent="0.2">
      <c r="A276" s="21"/>
      <c r="B276" s="22"/>
      <c r="C276" s="17">
        <f>IF(O276=0,IF(N276="Y",IF('Expense Categories'!$G$4="Y",G276-ROUND(E276,2)-ROUND(D276,2),Expenses!G276),G276),0)</f>
        <v>0</v>
      </c>
      <c r="D276" s="17">
        <f>IF(H276='Expense Categories'!A$2,IF(N276="Y",IF('Expense Categories'!$G$4="Y",IF(ISNUMBER(MATCH(H276,'Expense Categories'!$D$2:$D$15,0)),0,(($G276-$F276)/2)/'Expense Categories'!$I$1*'Expense Categories'!$G$1),0),0),IF(N276="Y",IF('Expense Categories'!$G$4="Y",IF(ISNUMBER(MATCH(H276,'Expense Categories'!$D$2:$D$15,0)),0,($G276-$F276)/'Expense Categories'!$I$1*'Expense Categories'!$G$1),0),0))</f>
        <v>0</v>
      </c>
      <c r="E276" s="17">
        <f>IF(H276='Expense Categories'!A$2,IF(N276="Y",IF('Expense Categories'!$G$4="Y",IF(ISNUMBER(MATCH(H276,'Expense Categories'!$D$2:$D$15,0)),0,(($G276-$F276)/2)/'Expense Categories'!$I$1*'Expense Categories'!$G$2),0),0),IF(N276="Y",IF('Expense Categories'!$G$4="Y",IF(ISNUMBER(MATCH(H276,'Expense Categories'!$D$2:$D$15,0)),0,($G276-$F276)/'Expense Categories'!$I$1*'Expense Categories'!$G$2),0),0))</f>
        <v>0</v>
      </c>
      <c r="F276" s="18"/>
      <c r="G276" s="18"/>
      <c r="H276" s="21"/>
      <c r="N276" s="34"/>
      <c r="O276" s="63"/>
      <c r="P276" s="63"/>
      <c r="Q276" s="63"/>
    </row>
    <row r="277" spans="1:17" ht="15.75" customHeight="1" x14ac:dyDescent="0.2">
      <c r="A277" s="21"/>
      <c r="B277" s="22"/>
      <c r="C277" s="17">
        <f>IF(O277=0,IF(N277="Y",IF('Expense Categories'!$G$4="Y",G277-ROUND(E277,2)-ROUND(D277,2),Expenses!G277),G277),0)</f>
        <v>0</v>
      </c>
      <c r="D277" s="17">
        <f>IF(H277='Expense Categories'!A$2,IF(N277="Y",IF('Expense Categories'!$G$4="Y",IF(ISNUMBER(MATCH(H277,'Expense Categories'!$D$2:$D$15,0)),0,(($G277-$F277)/2)/'Expense Categories'!$I$1*'Expense Categories'!$G$1),0),0),IF(N277="Y",IF('Expense Categories'!$G$4="Y",IF(ISNUMBER(MATCH(H277,'Expense Categories'!$D$2:$D$15,0)),0,($G277-$F277)/'Expense Categories'!$I$1*'Expense Categories'!$G$1),0),0))</f>
        <v>0</v>
      </c>
      <c r="E277" s="17">
        <f>IF(H277='Expense Categories'!A$2,IF(N277="Y",IF('Expense Categories'!$G$4="Y",IF(ISNUMBER(MATCH(H277,'Expense Categories'!$D$2:$D$15,0)),0,(($G277-$F277)/2)/'Expense Categories'!$I$1*'Expense Categories'!$G$2),0),0),IF(N277="Y",IF('Expense Categories'!$G$4="Y",IF(ISNUMBER(MATCH(H277,'Expense Categories'!$D$2:$D$15,0)),0,($G277-$F277)/'Expense Categories'!$I$1*'Expense Categories'!$G$2),0),0))</f>
        <v>0</v>
      </c>
      <c r="F277" s="18"/>
      <c r="G277" s="18"/>
      <c r="H277" s="21"/>
      <c r="N277" s="34"/>
      <c r="O277" s="63"/>
      <c r="P277" s="63"/>
      <c r="Q277" s="63"/>
    </row>
    <row r="278" spans="1:17" ht="15.75" customHeight="1" x14ac:dyDescent="0.2">
      <c r="A278" s="21"/>
      <c r="B278" s="22"/>
      <c r="C278" s="17">
        <f>IF(O278=0,IF(N278="Y",IF('Expense Categories'!$G$4="Y",G278-ROUND(E278,2)-ROUND(D278,2),Expenses!G278),G278),0)</f>
        <v>0</v>
      </c>
      <c r="D278" s="17">
        <f>IF(H278='Expense Categories'!A$2,IF(N278="Y",IF('Expense Categories'!$G$4="Y",IF(ISNUMBER(MATCH(H278,'Expense Categories'!$D$2:$D$15,0)),0,(($G278-$F278)/2)/'Expense Categories'!$I$1*'Expense Categories'!$G$1),0),0),IF(N278="Y",IF('Expense Categories'!$G$4="Y",IF(ISNUMBER(MATCH(H278,'Expense Categories'!$D$2:$D$15,0)),0,($G278-$F278)/'Expense Categories'!$I$1*'Expense Categories'!$G$1),0),0))</f>
        <v>0</v>
      </c>
      <c r="E278" s="17">
        <f>IF(H278='Expense Categories'!A$2,IF(N278="Y",IF('Expense Categories'!$G$4="Y",IF(ISNUMBER(MATCH(H278,'Expense Categories'!$D$2:$D$15,0)),0,(($G278-$F278)/2)/'Expense Categories'!$I$1*'Expense Categories'!$G$2),0),0),IF(N278="Y",IF('Expense Categories'!$G$4="Y",IF(ISNUMBER(MATCH(H278,'Expense Categories'!$D$2:$D$15,0)),0,($G278-$F278)/'Expense Categories'!$I$1*'Expense Categories'!$G$2),0),0))</f>
        <v>0</v>
      </c>
      <c r="F278" s="18"/>
      <c r="G278" s="21"/>
      <c r="H278" s="21"/>
      <c r="N278" s="34"/>
      <c r="O278" s="63"/>
      <c r="P278" s="63"/>
      <c r="Q278" s="63"/>
    </row>
    <row r="279" spans="1:17" ht="15.75" customHeight="1" x14ac:dyDescent="0.2">
      <c r="A279" s="21"/>
      <c r="B279" s="22"/>
      <c r="C279" s="17">
        <f>IF(O279=0,IF(N279="Y",IF('Expense Categories'!$G$4="Y",G279-ROUND(E279,2)-ROUND(D279,2),Expenses!G279),G279),0)</f>
        <v>0</v>
      </c>
      <c r="D279" s="17">
        <f>IF(H279='Expense Categories'!A$2,IF(N279="Y",IF('Expense Categories'!$G$4="Y",IF(ISNUMBER(MATCH(H279,'Expense Categories'!$D$2:$D$15,0)),0,(($G279-$F279)/2)/'Expense Categories'!$I$1*'Expense Categories'!$G$1),0),0),IF(N279="Y",IF('Expense Categories'!$G$4="Y",IF(ISNUMBER(MATCH(H279,'Expense Categories'!$D$2:$D$15,0)),0,($G279-$F279)/'Expense Categories'!$I$1*'Expense Categories'!$G$1),0),0))</f>
        <v>0</v>
      </c>
      <c r="E279" s="17">
        <f>IF(H279='Expense Categories'!A$2,IF(N279="Y",IF('Expense Categories'!$G$4="Y",IF(ISNUMBER(MATCH(H279,'Expense Categories'!$D$2:$D$15,0)),0,(($G279-$F279)/2)/'Expense Categories'!$I$1*'Expense Categories'!$G$2),0),0),IF(N279="Y",IF('Expense Categories'!$G$4="Y",IF(ISNUMBER(MATCH(H279,'Expense Categories'!$D$2:$D$15,0)),0,($G279-$F279)/'Expense Categories'!$I$1*'Expense Categories'!$G$2),0),0))</f>
        <v>0</v>
      </c>
      <c r="F279" s="18"/>
      <c r="G279" s="18"/>
      <c r="H279" s="21"/>
      <c r="N279" s="34"/>
      <c r="O279" s="63"/>
      <c r="P279" s="63"/>
      <c r="Q279" s="63"/>
    </row>
    <row r="280" spans="1:17" ht="15.75" customHeight="1" x14ac:dyDescent="0.2">
      <c r="A280" s="21"/>
      <c r="B280" s="22"/>
      <c r="C280" s="17">
        <f>IF(O280=0,IF(N280="Y",IF('Expense Categories'!$G$4="Y",G280-ROUND(E280,2)-ROUND(D280,2),Expenses!G280),G280),0)</f>
        <v>0</v>
      </c>
      <c r="D280" s="17">
        <f>IF(H280='Expense Categories'!A$2,IF(N280="Y",IF('Expense Categories'!$G$4="Y",IF(ISNUMBER(MATCH(H280,'Expense Categories'!$D$2:$D$15,0)),0,(($G280-$F280)/2)/'Expense Categories'!$I$1*'Expense Categories'!$G$1),0),0),IF(N280="Y",IF('Expense Categories'!$G$4="Y",IF(ISNUMBER(MATCH(H280,'Expense Categories'!$D$2:$D$15,0)),0,($G280-$F280)/'Expense Categories'!$I$1*'Expense Categories'!$G$1),0),0))</f>
        <v>0</v>
      </c>
      <c r="E280" s="17">
        <f>IF(H280='Expense Categories'!A$2,IF(N280="Y",IF('Expense Categories'!$G$4="Y",IF(ISNUMBER(MATCH(H280,'Expense Categories'!$D$2:$D$15,0)),0,(($G280-$F280)/2)/'Expense Categories'!$I$1*'Expense Categories'!$G$2),0),0),IF(N280="Y",IF('Expense Categories'!$G$4="Y",IF(ISNUMBER(MATCH(H280,'Expense Categories'!$D$2:$D$15,0)),0,($G280-$F280)/'Expense Categories'!$I$1*'Expense Categories'!$G$2),0),0))</f>
        <v>0</v>
      </c>
      <c r="F280" s="18"/>
      <c r="G280" s="18"/>
      <c r="H280" s="21"/>
      <c r="N280" s="34"/>
      <c r="O280" s="63"/>
      <c r="P280" s="63"/>
      <c r="Q280" s="63"/>
    </row>
    <row r="281" spans="1:17" ht="15.75" customHeight="1" x14ac:dyDescent="0.2">
      <c r="A281" s="21"/>
      <c r="B281" s="22"/>
      <c r="C281" s="17">
        <f>IF(O281=0,IF(N281="Y",IF('Expense Categories'!$G$4="Y",G281-ROUND(E281,2)-ROUND(D281,2),Expenses!G281),G281),0)</f>
        <v>0</v>
      </c>
      <c r="D281" s="17">
        <f>IF(H281='Expense Categories'!A$2,IF(N281="Y",IF('Expense Categories'!$G$4="Y",IF(ISNUMBER(MATCH(H281,'Expense Categories'!$D$2:$D$15,0)),0,(($G281-$F281)/2)/'Expense Categories'!$I$1*'Expense Categories'!$G$1),0),0),IF(N281="Y",IF('Expense Categories'!$G$4="Y",IF(ISNUMBER(MATCH(H281,'Expense Categories'!$D$2:$D$15,0)),0,($G281-$F281)/'Expense Categories'!$I$1*'Expense Categories'!$G$1),0),0))</f>
        <v>0</v>
      </c>
      <c r="E281" s="17">
        <f>IF(H281='Expense Categories'!A$2,IF(N281="Y",IF('Expense Categories'!$G$4="Y",IF(ISNUMBER(MATCH(H281,'Expense Categories'!$D$2:$D$15,0)),0,(($G281-$F281)/2)/'Expense Categories'!$I$1*'Expense Categories'!$G$2),0),0),IF(N281="Y",IF('Expense Categories'!$G$4="Y",IF(ISNUMBER(MATCH(H281,'Expense Categories'!$D$2:$D$15,0)),0,($G281-$F281)/'Expense Categories'!$I$1*'Expense Categories'!$G$2),0),0))</f>
        <v>0</v>
      </c>
      <c r="F281" s="18"/>
      <c r="G281" s="18"/>
      <c r="H281" s="21"/>
      <c r="N281" s="34"/>
      <c r="O281" s="63"/>
      <c r="P281" s="63"/>
      <c r="Q281" s="63"/>
    </row>
    <row r="282" spans="1:17" ht="15.75" customHeight="1" x14ac:dyDescent="0.2">
      <c r="A282" s="21"/>
      <c r="B282" s="22"/>
      <c r="C282" s="17">
        <f>IF(O282=0,IF(N282="Y",IF('Expense Categories'!$G$4="Y",G282-ROUND(E282,2)-ROUND(D282,2),Expenses!G282),G282),0)</f>
        <v>0</v>
      </c>
      <c r="D282" s="17">
        <f>IF(H282='Expense Categories'!A$2,IF(N282="Y",IF('Expense Categories'!$G$4="Y",IF(ISNUMBER(MATCH(H282,'Expense Categories'!$D$2:$D$15,0)),0,(($G282-$F282)/2)/'Expense Categories'!$I$1*'Expense Categories'!$G$1),0),0),IF(N282="Y",IF('Expense Categories'!$G$4="Y",IF(ISNUMBER(MATCH(H282,'Expense Categories'!$D$2:$D$15,0)),0,($G282-$F282)/'Expense Categories'!$I$1*'Expense Categories'!$G$1),0),0))</f>
        <v>0</v>
      </c>
      <c r="E282" s="17">
        <f>IF(H282='Expense Categories'!A$2,IF(N282="Y",IF('Expense Categories'!$G$4="Y",IF(ISNUMBER(MATCH(H282,'Expense Categories'!$D$2:$D$15,0)),0,(($G282-$F282)/2)/'Expense Categories'!$I$1*'Expense Categories'!$G$2),0),0),IF(N282="Y",IF('Expense Categories'!$G$4="Y",IF(ISNUMBER(MATCH(H282,'Expense Categories'!$D$2:$D$15,0)),0,($G282-$F282)/'Expense Categories'!$I$1*'Expense Categories'!$G$2),0),0))</f>
        <v>0</v>
      </c>
      <c r="F282" s="18"/>
      <c r="G282" s="18"/>
      <c r="H282" s="21"/>
      <c r="N282" s="34"/>
      <c r="O282" s="63"/>
      <c r="P282" s="63"/>
      <c r="Q282" s="63"/>
    </row>
    <row r="283" spans="1:17" ht="15.75" customHeight="1" x14ac:dyDescent="0.2">
      <c r="A283" s="21"/>
      <c r="B283" s="22"/>
      <c r="C283" s="17">
        <f>IF(O283=0,IF(N283="Y",IF('Expense Categories'!$G$4="Y",G283-ROUND(E283,2)-ROUND(D283,2),Expenses!G283),G283),0)</f>
        <v>0</v>
      </c>
      <c r="D283" s="17">
        <f>IF(H283='Expense Categories'!A$2,IF(N283="Y",IF('Expense Categories'!$G$4="Y",IF(ISNUMBER(MATCH(H283,'Expense Categories'!$D$2:$D$15,0)),0,(($G283-$F283)/2)/'Expense Categories'!$I$1*'Expense Categories'!$G$1),0),0),IF(N283="Y",IF('Expense Categories'!$G$4="Y",IF(ISNUMBER(MATCH(H283,'Expense Categories'!$D$2:$D$15,0)),0,($G283-$F283)/'Expense Categories'!$I$1*'Expense Categories'!$G$1),0),0))</f>
        <v>0</v>
      </c>
      <c r="E283" s="17">
        <f>IF(H283='Expense Categories'!A$2,IF(N283="Y",IF('Expense Categories'!$G$4="Y",IF(ISNUMBER(MATCH(H283,'Expense Categories'!$D$2:$D$15,0)),0,(($G283-$F283)/2)/'Expense Categories'!$I$1*'Expense Categories'!$G$2),0),0),IF(N283="Y",IF('Expense Categories'!$G$4="Y",IF(ISNUMBER(MATCH(H283,'Expense Categories'!$D$2:$D$15,0)),0,($G283-$F283)/'Expense Categories'!$I$1*'Expense Categories'!$G$2),0),0))</f>
        <v>0</v>
      </c>
      <c r="F283" s="18"/>
      <c r="G283" s="18"/>
      <c r="H283" s="21"/>
      <c r="N283" s="34"/>
      <c r="O283" s="63"/>
      <c r="P283" s="63"/>
      <c r="Q283" s="63"/>
    </row>
    <row r="284" spans="1:17" ht="15.75" customHeight="1" x14ac:dyDescent="0.2">
      <c r="A284" s="21"/>
      <c r="B284" s="22"/>
      <c r="C284" s="17">
        <f>IF(O284=0,IF(N284="Y",IF('Expense Categories'!$G$4="Y",G284-ROUND(E284,2)-ROUND(D284,2),Expenses!G284),G284),0)</f>
        <v>0</v>
      </c>
      <c r="D284" s="17">
        <f>IF(H284='Expense Categories'!A$2,IF(N284="Y",IF('Expense Categories'!$G$4="Y",IF(ISNUMBER(MATCH(H284,'Expense Categories'!$D$2:$D$15,0)),0,(($G284-$F284)/2)/'Expense Categories'!$I$1*'Expense Categories'!$G$1),0),0),IF(N284="Y",IF('Expense Categories'!$G$4="Y",IF(ISNUMBER(MATCH(H284,'Expense Categories'!$D$2:$D$15,0)),0,($G284-$F284)/'Expense Categories'!$I$1*'Expense Categories'!$G$1),0),0))</f>
        <v>0</v>
      </c>
      <c r="E284" s="17">
        <f>IF(H284='Expense Categories'!A$2,IF(N284="Y",IF('Expense Categories'!$G$4="Y",IF(ISNUMBER(MATCH(H284,'Expense Categories'!$D$2:$D$15,0)),0,(($G284-$F284)/2)/'Expense Categories'!$I$1*'Expense Categories'!$G$2),0),0),IF(N284="Y",IF('Expense Categories'!$G$4="Y",IF(ISNUMBER(MATCH(H284,'Expense Categories'!$D$2:$D$15,0)),0,($G284-$F284)/'Expense Categories'!$I$1*'Expense Categories'!$G$2),0),0))</f>
        <v>0</v>
      </c>
      <c r="F284" s="18"/>
      <c r="G284" s="18"/>
      <c r="H284" s="21"/>
      <c r="N284" s="34"/>
      <c r="O284" s="63"/>
      <c r="P284" s="63"/>
      <c r="Q284" s="63"/>
    </row>
    <row r="285" spans="1:17" ht="15.75" customHeight="1" x14ac:dyDescent="0.2">
      <c r="A285" s="21"/>
      <c r="B285" s="22"/>
      <c r="C285" s="17">
        <f>IF(O285=0,IF(N285="Y",IF('Expense Categories'!$G$4="Y",G285-ROUND(E285,2)-ROUND(D285,2),Expenses!G285),G285),0)</f>
        <v>0</v>
      </c>
      <c r="D285" s="17">
        <f>IF(H285='Expense Categories'!A$2,IF(N285="Y",IF('Expense Categories'!$G$4="Y",IF(ISNUMBER(MATCH(H285,'Expense Categories'!$D$2:$D$15,0)),0,(($G285-$F285)/2)/'Expense Categories'!$I$1*'Expense Categories'!$G$1),0),0),IF(N285="Y",IF('Expense Categories'!$G$4="Y",IF(ISNUMBER(MATCH(H285,'Expense Categories'!$D$2:$D$15,0)),0,($G285-$F285)/'Expense Categories'!$I$1*'Expense Categories'!$G$1),0),0))</f>
        <v>0</v>
      </c>
      <c r="E285" s="17">
        <f>IF(H285='Expense Categories'!A$2,IF(N285="Y",IF('Expense Categories'!$G$4="Y",IF(ISNUMBER(MATCH(H285,'Expense Categories'!$D$2:$D$15,0)),0,(($G285-$F285)/2)/'Expense Categories'!$I$1*'Expense Categories'!$G$2),0),0),IF(N285="Y",IF('Expense Categories'!$G$4="Y",IF(ISNUMBER(MATCH(H285,'Expense Categories'!$D$2:$D$15,0)),0,($G285-$F285)/'Expense Categories'!$I$1*'Expense Categories'!$G$2),0),0))</f>
        <v>0</v>
      </c>
      <c r="F285" s="18"/>
      <c r="G285" s="18"/>
      <c r="H285" s="21"/>
      <c r="N285" s="34"/>
      <c r="O285" s="63"/>
      <c r="P285" s="63"/>
      <c r="Q285" s="63"/>
    </row>
    <row r="286" spans="1:17" ht="15.75" customHeight="1" x14ac:dyDescent="0.2">
      <c r="A286" s="21"/>
      <c r="B286" s="22"/>
      <c r="C286" s="17">
        <f>IF(O286=0,IF(N286="Y",IF('Expense Categories'!$G$4="Y",G286-ROUND(E286,2)-ROUND(D286,2),Expenses!G286),G286),0)</f>
        <v>0</v>
      </c>
      <c r="D286" s="17">
        <f>IF(H286='Expense Categories'!A$2,IF(N286="Y",IF('Expense Categories'!$G$4="Y",IF(ISNUMBER(MATCH(H286,'Expense Categories'!$D$2:$D$15,0)),0,(($G286-$F286)/2)/'Expense Categories'!$I$1*'Expense Categories'!$G$1),0),0),IF(N286="Y",IF('Expense Categories'!$G$4="Y",IF(ISNUMBER(MATCH(H286,'Expense Categories'!$D$2:$D$15,0)),0,($G286-$F286)/'Expense Categories'!$I$1*'Expense Categories'!$G$1),0),0))</f>
        <v>0</v>
      </c>
      <c r="E286" s="17">
        <f>IF(H286='Expense Categories'!A$2,IF(N286="Y",IF('Expense Categories'!$G$4="Y",IF(ISNUMBER(MATCH(H286,'Expense Categories'!$D$2:$D$15,0)),0,(($G286-$F286)/2)/'Expense Categories'!$I$1*'Expense Categories'!$G$2),0),0),IF(N286="Y",IF('Expense Categories'!$G$4="Y",IF(ISNUMBER(MATCH(H286,'Expense Categories'!$D$2:$D$15,0)),0,($G286-$F286)/'Expense Categories'!$I$1*'Expense Categories'!$G$2),0),0))</f>
        <v>0</v>
      </c>
      <c r="F286" s="18"/>
      <c r="G286" s="18"/>
      <c r="H286" s="21"/>
      <c r="N286" s="34"/>
      <c r="O286" s="63"/>
      <c r="P286" s="63"/>
      <c r="Q286" s="63"/>
    </row>
    <row r="287" spans="1:17" ht="15.75" customHeight="1" x14ac:dyDescent="0.2">
      <c r="A287" s="21"/>
      <c r="B287" s="22"/>
      <c r="C287" s="17">
        <f>IF(O287=0,IF(N287="Y",IF('Expense Categories'!$G$4="Y",G287-ROUND(E287,2)-ROUND(D287,2),Expenses!G287),G287),0)</f>
        <v>0</v>
      </c>
      <c r="D287" s="17">
        <f>IF(H287='Expense Categories'!A$2,IF(N287="Y",IF('Expense Categories'!$G$4="Y",IF(ISNUMBER(MATCH(H287,'Expense Categories'!$D$2:$D$15,0)),0,(($G287-$F287)/2)/'Expense Categories'!$I$1*'Expense Categories'!$G$1),0),0),IF(N287="Y",IF('Expense Categories'!$G$4="Y",IF(ISNUMBER(MATCH(H287,'Expense Categories'!$D$2:$D$15,0)),0,($G287-$F287)/'Expense Categories'!$I$1*'Expense Categories'!$G$1),0),0))</f>
        <v>0</v>
      </c>
      <c r="E287" s="17">
        <f>IF(H287='Expense Categories'!A$2,IF(N287="Y",IF('Expense Categories'!$G$4="Y",IF(ISNUMBER(MATCH(H287,'Expense Categories'!$D$2:$D$15,0)),0,(($G287-$F287)/2)/'Expense Categories'!$I$1*'Expense Categories'!$G$2),0),0),IF(N287="Y",IF('Expense Categories'!$G$4="Y",IF(ISNUMBER(MATCH(H287,'Expense Categories'!$D$2:$D$15,0)),0,($G287-$F287)/'Expense Categories'!$I$1*'Expense Categories'!$G$2),0),0))</f>
        <v>0</v>
      </c>
      <c r="F287" s="18"/>
      <c r="G287" s="18"/>
      <c r="H287" s="21"/>
      <c r="N287" s="34"/>
      <c r="O287" s="63"/>
      <c r="P287" s="63"/>
      <c r="Q287" s="63"/>
    </row>
    <row r="288" spans="1:17" ht="15.75" customHeight="1" x14ac:dyDescent="0.2">
      <c r="A288" s="21"/>
      <c r="B288" s="22"/>
      <c r="C288" s="17">
        <f>IF(O288=0,IF(N288="Y",IF('Expense Categories'!$G$4="Y",G288-ROUND(E288,2)-ROUND(D288,2),Expenses!G288),G288),0)</f>
        <v>0</v>
      </c>
      <c r="D288" s="17">
        <f>IF(H288='Expense Categories'!A$2,IF(N288="Y",IF('Expense Categories'!$G$4="Y",IF(ISNUMBER(MATCH(H288,'Expense Categories'!$D$2:$D$15,0)),0,(($G288-$F288)/2)/'Expense Categories'!$I$1*'Expense Categories'!$G$1),0),0),IF(N288="Y",IF('Expense Categories'!$G$4="Y",IF(ISNUMBER(MATCH(H288,'Expense Categories'!$D$2:$D$15,0)),0,($G288-$F288)/'Expense Categories'!$I$1*'Expense Categories'!$G$1),0),0))</f>
        <v>0</v>
      </c>
      <c r="E288" s="17">
        <f>IF(H288='Expense Categories'!A$2,IF(N288="Y",IF('Expense Categories'!$G$4="Y",IF(ISNUMBER(MATCH(H288,'Expense Categories'!$D$2:$D$15,0)),0,(($G288-$F288)/2)/'Expense Categories'!$I$1*'Expense Categories'!$G$2),0),0),IF(N288="Y",IF('Expense Categories'!$G$4="Y",IF(ISNUMBER(MATCH(H288,'Expense Categories'!$D$2:$D$15,0)),0,($G288-$F288)/'Expense Categories'!$I$1*'Expense Categories'!$G$2),0),0))</f>
        <v>0</v>
      </c>
      <c r="F288" s="18"/>
      <c r="G288" s="18"/>
      <c r="H288" s="21"/>
      <c r="N288" s="34"/>
      <c r="O288" s="63"/>
      <c r="P288" s="63"/>
      <c r="Q288" s="63"/>
    </row>
    <row r="289" spans="1:17" ht="15.75" customHeight="1" x14ac:dyDescent="0.2">
      <c r="A289" s="21"/>
      <c r="B289" s="22"/>
      <c r="C289" s="17">
        <f>IF(O289=0,IF(N289="Y",IF('Expense Categories'!$G$4="Y",G289-ROUND(E289,2)-ROUND(D289,2),Expenses!G289),G289),0)</f>
        <v>0</v>
      </c>
      <c r="D289" s="17">
        <f>IF(H289='Expense Categories'!A$2,IF(N289="Y",IF('Expense Categories'!$G$4="Y",IF(ISNUMBER(MATCH(H289,'Expense Categories'!$D$2:$D$15,0)),0,(($G289-$F289)/2)/'Expense Categories'!$I$1*'Expense Categories'!$G$1),0),0),IF(N289="Y",IF('Expense Categories'!$G$4="Y",IF(ISNUMBER(MATCH(H289,'Expense Categories'!$D$2:$D$15,0)),0,($G289-$F289)/'Expense Categories'!$I$1*'Expense Categories'!$G$1),0),0))</f>
        <v>0</v>
      </c>
      <c r="E289" s="17">
        <f>IF(H289='Expense Categories'!A$2,IF(N289="Y",IF('Expense Categories'!$G$4="Y",IF(ISNUMBER(MATCH(H289,'Expense Categories'!$D$2:$D$15,0)),0,(($G289-$F289)/2)/'Expense Categories'!$I$1*'Expense Categories'!$G$2),0),0),IF(N289="Y",IF('Expense Categories'!$G$4="Y",IF(ISNUMBER(MATCH(H289,'Expense Categories'!$D$2:$D$15,0)),0,($G289-$F289)/'Expense Categories'!$I$1*'Expense Categories'!$G$2),0),0))</f>
        <v>0</v>
      </c>
      <c r="F289" s="18"/>
      <c r="G289" s="18"/>
      <c r="H289" s="21"/>
      <c r="N289" s="34"/>
      <c r="O289" s="63"/>
      <c r="P289" s="63"/>
      <c r="Q289" s="63"/>
    </row>
    <row r="290" spans="1:17" ht="15.75" customHeight="1" x14ac:dyDescent="0.2">
      <c r="A290" s="21"/>
      <c r="B290" s="22"/>
      <c r="C290" s="17">
        <f>IF(O290=0,IF(N290="Y",IF('Expense Categories'!$G$4="Y",G290-ROUND(E290,2)-ROUND(D290,2),Expenses!G290),G290),0)</f>
        <v>0</v>
      </c>
      <c r="D290" s="17">
        <f>IF(H290='Expense Categories'!A$2,IF(N290="Y",IF('Expense Categories'!$G$4="Y",IF(ISNUMBER(MATCH(H290,'Expense Categories'!$D$2:$D$15,0)),0,(($G290-$F290)/2)/'Expense Categories'!$I$1*'Expense Categories'!$G$1),0),0),IF(N290="Y",IF('Expense Categories'!$G$4="Y",IF(ISNUMBER(MATCH(H290,'Expense Categories'!$D$2:$D$15,0)),0,($G290-$F290)/'Expense Categories'!$I$1*'Expense Categories'!$G$1),0),0))</f>
        <v>0</v>
      </c>
      <c r="E290" s="17">
        <f>IF(H290='Expense Categories'!A$2,IF(N290="Y",IF('Expense Categories'!$G$4="Y",IF(ISNUMBER(MATCH(H290,'Expense Categories'!$D$2:$D$15,0)),0,(($G290-$F290)/2)/'Expense Categories'!$I$1*'Expense Categories'!$G$2),0),0),IF(N290="Y",IF('Expense Categories'!$G$4="Y",IF(ISNUMBER(MATCH(H290,'Expense Categories'!$D$2:$D$15,0)),0,($G290-$F290)/'Expense Categories'!$I$1*'Expense Categories'!$G$2),0),0))</f>
        <v>0</v>
      </c>
      <c r="F290" s="18"/>
      <c r="G290" s="18"/>
      <c r="H290" s="21"/>
      <c r="N290" s="34"/>
      <c r="O290" s="63"/>
      <c r="P290" s="63"/>
      <c r="Q290" s="63"/>
    </row>
    <row r="291" spans="1:17" ht="15.75" customHeight="1" x14ac:dyDescent="0.2">
      <c r="A291" s="21"/>
      <c r="B291" s="22"/>
      <c r="C291" s="17">
        <f>IF(O291=0,IF(N291="Y",IF('Expense Categories'!$G$4="Y",G291-ROUND(E291,2)-ROUND(D291,2),Expenses!G291),G291),0)</f>
        <v>0</v>
      </c>
      <c r="D291" s="17">
        <f>IF(H291='Expense Categories'!A$2,IF(N291="Y",IF('Expense Categories'!$G$4="Y",IF(ISNUMBER(MATCH(H291,'Expense Categories'!$D$2:$D$15,0)),0,(($G291-$F291)/2)/'Expense Categories'!$I$1*'Expense Categories'!$G$1),0),0),IF(N291="Y",IF('Expense Categories'!$G$4="Y",IF(ISNUMBER(MATCH(H291,'Expense Categories'!$D$2:$D$15,0)),0,($G291-$F291)/'Expense Categories'!$I$1*'Expense Categories'!$G$1),0),0))</f>
        <v>0</v>
      </c>
      <c r="E291" s="17">
        <f>IF(H291='Expense Categories'!A$2,IF(N291="Y",IF('Expense Categories'!$G$4="Y",IF(ISNUMBER(MATCH(H291,'Expense Categories'!$D$2:$D$15,0)),0,(($G291-$F291)/2)/'Expense Categories'!$I$1*'Expense Categories'!$G$2),0),0),IF(N291="Y",IF('Expense Categories'!$G$4="Y",IF(ISNUMBER(MATCH(H291,'Expense Categories'!$D$2:$D$15,0)),0,($G291-$F291)/'Expense Categories'!$I$1*'Expense Categories'!$G$2),0),0))</f>
        <v>0</v>
      </c>
      <c r="F291" s="18"/>
      <c r="G291" s="18"/>
      <c r="H291" s="21"/>
      <c r="N291" s="34"/>
      <c r="O291" s="63"/>
      <c r="P291" s="63"/>
      <c r="Q291" s="63"/>
    </row>
    <row r="292" spans="1:17" ht="15.75" customHeight="1" x14ac:dyDescent="0.2">
      <c r="A292" s="21"/>
      <c r="B292" s="22"/>
      <c r="C292" s="17">
        <f>IF(O292=0,IF(N292="Y",IF('Expense Categories'!$G$4="Y",G292-ROUND(E292,2)-ROUND(D292,2),Expenses!G292),G292),0)</f>
        <v>0</v>
      </c>
      <c r="D292" s="17">
        <f>IF(H292='Expense Categories'!A$2,IF(N292="Y",IF('Expense Categories'!$G$4="Y",IF(ISNUMBER(MATCH(H292,'Expense Categories'!$D$2:$D$15,0)),0,(($G292-$F292)/2)/'Expense Categories'!$I$1*'Expense Categories'!$G$1),0),0),IF(N292="Y",IF('Expense Categories'!$G$4="Y",IF(ISNUMBER(MATCH(H292,'Expense Categories'!$D$2:$D$15,0)),0,($G292-$F292)/'Expense Categories'!$I$1*'Expense Categories'!$G$1),0),0))</f>
        <v>0</v>
      </c>
      <c r="E292" s="17">
        <f>IF(H292='Expense Categories'!A$2,IF(N292="Y",IF('Expense Categories'!$G$4="Y",IF(ISNUMBER(MATCH(H292,'Expense Categories'!$D$2:$D$15,0)),0,(($G292-$F292)/2)/'Expense Categories'!$I$1*'Expense Categories'!$G$2),0),0),IF(N292="Y",IF('Expense Categories'!$G$4="Y",IF(ISNUMBER(MATCH(H292,'Expense Categories'!$D$2:$D$15,0)),0,($G292-$F292)/'Expense Categories'!$I$1*'Expense Categories'!$G$2),0),0))</f>
        <v>0</v>
      </c>
      <c r="F292" s="18"/>
      <c r="G292" s="18"/>
      <c r="H292" s="21"/>
      <c r="N292" s="34"/>
      <c r="O292" s="63"/>
      <c r="P292" s="63"/>
      <c r="Q292" s="63"/>
    </row>
    <row r="293" spans="1:17" ht="15.75" customHeight="1" x14ac:dyDescent="0.2">
      <c r="A293" s="21"/>
      <c r="B293" s="22"/>
      <c r="C293" s="17">
        <f>IF(O293=0,IF(N293="Y",IF('Expense Categories'!$G$4="Y",G293-ROUND(E293,2)-ROUND(D293,2),Expenses!G293),G293),0)</f>
        <v>0</v>
      </c>
      <c r="D293" s="17">
        <f>IF(H293='Expense Categories'!A$2,IF(N293="Y",IF('Expense Categories'!$G$4="Y",IF(ISNUMBER(MATCH(H293,'Expense Categories'!$D$2:$D$15,0)),0,(($G293-$F293)/2)/'Expense Categories'!$I$1*'Expense Categories'!$G$1),0),0),IF(N293="Y",IF('Expense Categories'!$G$4="Y",IF(ISNUMBER(MATCH(H293,'Expense Categories'!$D$2:$D$15,0)),0,($G293-$F293)/'Expense Categories'!$I$1*'Expense Categories'!$G$1),0),0))</f>
        <v>0</v>
      </c>
      <c r="E293" s="17">
        <f>IF(H293='Expense Categories'!A$2,IF(N293="Y",IF('Expense Categories'!$G$4="Y",IF(ISNUMBER(MATCH(H293,'Expense Categories'!$D$2:$D$15,0)),0,(($G293-$F293)/2)/'Expense Categories'!$I$1*'Expense Categories'!$G$2),0),0),IF(N293="Y",IF('Expense Categories'!$G$4="Y",IF(ISNUMBER(MATCH(H293,'Expense Categories'!$D$2:$D$15,0)),0,($G293-$F293)/'Expense Categories'!$I$1*'Expense Categories'!$G$2),0),0))</f>
        <v>0</v>
      </c>
      <c r="F293" s="18"/>
      <c r="G293" s="18"/>
      <c r="H293" s="21"/>
      <c r="N293" s="34"/>
      <c r="O293" s="63"/>
      <c r="P293" s="63"/>
      <c r="Q293" s="63"/>
    </row>
    <row r="294" spans="1:17" ht="15.75" customHeight="1" x14ac:dyDescent="0.2">
      <c r="A294" s="21"/>
      <c r="B294" s="22"/>
      <c r="C294" s="17">
        <f>IF(O294=0,IF(N294="Y",IF('Expense Categories'!$G$4="Y",G294-ROUND(E294,2)-ROUND(D294,2),Expenses!G294),G294),0)</f>
        <v>0</v>
      </c>
      <c r="D294" s="17">
        <f>IF(H294='Expense Categories'!A$2,IF(N294="Y",IF('Expense Categories'!$G$4="Y",IF(ISNUMBER(MATCH(H294,'Expense Categories'!$D$2:$D$15,0)),0,(($G294-$F294)/2)/'Expense Categories'!$I$1*'Expense Categories'!$G$1),0),0),IF(N294="Y",IF('Expense Categories'!$G$4="Y",IF(ISNUMBER(MATCH(H294,'Expense Categories'!$D$2:$D$15,0)),0,($G294-$F294)/'Expense Categories'!$I$1*'Expense Categories'!$G$1),0),0))</f>
        <v>0</v>
      </c>
      <c r="E294" s="17">
        <f>IF(H294='Expense Categories'!A$2,IF(N294="Y",IF('Expense Categories'!$G$4="Y",IF(ISNUMBER(MATCH(H294,'Expense Categories'!$D$2:$D$15,0)),0,(($G294-$F294)/2)/'Expense Categories'!$I$1*'Expense Categories'!$G$2),0),0),IF(N294="Y",IF('Expense Categories'!$G$4="Y",IF(ISNUMBER(MATCH(H294,'Expense Categories'!$D$2:$D$15,0)),0,($G294-$F294)/'Expense Categories'!$I$1*'Expense Categories'!$G$2),0),0))</f>
        <v>0</v>
      </c>
      <c r="F294" s="18"/>
      <c r="G294" s="18"/>
      <c r="H294" s="21"/>
      <c r="N294" s="34"/>
      <c r="O294" s="63"/>
      <c r="P294" s="63"/>
      <c r="Q294" s="63"/>
    </row>
    <row r="295" spans="1:17" ht="15.75" customHeight="1" x14ac:dyDescent="0.2">
      <c r="A295" s="21"/>
      <c r="B295" s="22"/>
      <c r="C295" s="17">
        <f>IF(O295=0,IF(N295="Y",IF('Expense Categories'!$G$4="Y",G295-ROUND(E295,2)-ROUND(D295,2),Expenses!G295),G295),0)</f>
        <v>0</v>
      </c>
      <c r="D295" s="17">
        <f>IF(H295='Expense Categories'!A$2,IF(N295="Y",IF('Expense Categories'!$G$4="Y",IF(ISNUMBER(MATCH(H295,'Expense Categories'!$D$2:$D$15,0)),0,(($G295-$F295)/2)/'Expense Categories'!$I$1*'Expense Categories'!$G$1),0),0),IF(N295="Y",IF('Expense Categories'!$G$4="Y",IF(ISNUMBER(MATCH(H295,'Expense Categories'!$D$2:$D$15,0)),0,($G295-$F295)/'Expense Categories'!$I$1*'Expense Categories'!$G$1),0),0))</f>
        <v>0</v>
      </c>
      <c r="E295" s="17">
        <f>IF(H295='Expense Categories'!A$2,IF(N295="Y",IF('Expense Categories'!$G$4="Y",IF(ISNUMBER(MATCH(H295,'Expense Categories'!$D$2:$D$15,0)),0,(($G295-$F295)/2)/'Expense Categories'!$I$1*'Expense Categories'!$G$2),0),0),IF(N295="Y",IF('Expense Categories'!$G$4="Y",IF(ISNUMBER(MATCH(H295,'Expense Categories'!$D$2:$D$15,0)),0,($G295-$F295)/'Expense Categories'!$I$1*'Expense Categories'!$G$2),0),0))</f>
        <v>0</v>
      </c>
      <c r="F295" s="18"/>
      <c r="G295" s="18"/>
      <c r="H295" s="21"/>
      <c r="N295" s="34"/>
      <c r="O295" s="63"/>
      <c r="P295" s="63"/>
      <c r="Q295" s="63"/>
    </row>
    <row r="296" spans="1:17" ht="15.75" customHeight="1" x14ac:dyDescent="0.2">
      <c r="A296" s="21"/>
      <c r="B296" s="22"/>
      <c r="C296" s="17">
        <f>IF(O296=0,IF(N296="Y",IF('Expense Categories'!$G$4="Y",G296-ROUND(E296,2)-ROUND(D296,2),Expenses!G296),G296),0)</f>
        <v>0</v>
      </c>
      <c r="D296" s="17">
        <f>IF(H296='Expense Categories'!A$2,IF(N296="Y",IF('Expense Categories'!$G$4="Y",IF(ISNUMBER(MATCH(H296,'Expense Categories'!$D$2:$D$15,0)),0,(($G296-$F296)/2)/'Expense Categories'!$I$1*'Expense Categories'!$G$1),0),0),IF(N296="Y",IF('Expense Categories'!$G$4="Y",IF(ISNUMBER(MATCH(H296,'Expense Categories'!$D$2:$D$15,0)),0,($G296-$F296)/'Expense Categories'!$I$1*'Expense Categories'!$G$1),0),0))</f>
        <v>0</v>
      </c>
      <c r="E296" s="17">
        <f>IF(H296='Expense Categories'!A$2,IF(N296="Y",IF('Expense Categories'!$G$4="Y",IF(ISNUMBER(MATCH(H296,'Expense Categories'!$D$2:$D$15,0)),0,(($G296-$F296)/2)/'Expense Categories'!$I$1*'Expense Categories'!$G$2),0),0),IF(N296="Y",IF('Expense Categories'!$G$4="Y",IF(ISNUMBER(MATCH(H296,'Expense Categories'!$D$2:$D$15,0)),0,($G296-$F296)/'Expense Categories'!$I$1*'Expense Categories'!$G$2),0),0))</f>
        <v>0</v>
      </c>
      <c r="F296" s="18"/>
      <c r="G296" s="18"/>
      <c r="H296" s="21"/>
      <c r="N296" s="34"/>
      <c r="O296" s="63"/>
      <c r="P296" s="63"/>
      <c r="Q296" s="63"/>
    </row>
    <row r="297" spans="1:17" ht="15.75" customHeight="1" x14ac:dyDescent="0.2">
      <c r="A297" s="21"/>
      <c r="B297" s="22"/>
      <c r="C297" s="17">
        <f>IF(O297=0,IF(N297="Y",IF('Expense Categories'!$G$4="Y",G297-ROUND(E297,2)-ROUND(D297,2),Expenses!G297),G297),0)</f>
        <v>0</v>
      </c>
      <c r="D297" s="17">
        <f>IF(H297='Expense Categories'!A$2,IF(N297="Y",IF('Expense Categories'!$G$4="Y",IF(ISNUMBER(MATCH(H297,'Expense Categories'!$D$2:$D$15,0)),0,(($G297-$F297)/2)/'Expense Categories'!$I$1*'Expense Categories'!$G$1),0),0),IF(N297="Y",IF('Expense Categories'!$G$4="Y",IF(ISNUMBER(MATCH(H297,'Expense Categories'!$D$2:$D$15,0)),0,($G297-$F297)/'Expense Categories'!$I$1*'Expense Categories'!$G$1),0),0))</f>
        <v>0</v>
      </c>
      <c r="E297" s="17">
        <f>IF(H297='Expense Categories'!A$2,IF(N297="Y",IF('Expense Categories'!$G$4="Y",IF(ISNUMBER(MATCH(H297,'Expense Categories'!$D$2:$D$15,0)),0,(($G297-$F297)/2)/'Expense Categories'!$I$1*'Expense Categories'!$G$2),0),0),IF(N297="Y",IF('Expense Categories'!$G$4="Y",IF(ISNUMBER(MATCH(H297,'Expense Categories'!$D$2:$D$15,0)),0,($G297-$F297)/'Expense Categories'!$I$1*'Expense Categories'!$G$2),0),0))</f>
        <v>0</v>
      </c>
      <c r="F297" s="18"/>
      <c r="G297" s="18"/>
      <c r="H297" s="21"/>
      <c r="N297" s="34"/>
      <c r="O297" s="63"/>
      <c r="P297" s="63"/>
      <c r="Q297" s="63"/>
    </row>
    <row r="298" spans="1:17" ht="15.75" customHeight="1" x14ac:dyDescent="0.2">
      <c r="A298" s="21"/>
      <c r="B298" s="22"/>
      <c r="C298" s="17">
        <f>IF(O298=0,IF(N298="Y",IF('Expense Categories'!$G$4="Y",G298-ROUND(E298,2)-ROUND(D298,2),Expenses!G298),G298),0)</f>
        <v>0</v>
      </c>
      <c r="D298" s="17">
        <f>IF(H298='Expense Categories'!A$2,IF(N298="Y",IF('Expense Categories'!$G$4="Y",IF(ISNUMBER(MATCH(H298,'Expense Categories'!$D$2:$D$15,0)),0,(($G298-$F298)/2)/'Expense Categories'!$I$1*'Expense Categories'!$G$1),0),0),IF(N298="Y",IF('Expense Categories'!$G$4="Y",IF(ISNUMBER(MATCH(H298,'Expense Categories'!$D$2:$D$15,0)),0,($G298-$F298)/'Expense Categories'!$I$1*'Expense Categories'!$G$1),0),0))</f>
        <v>0</v>
      </c>
      <c r="E298" s="17">
        <f>IF(H298='Expense Categories'!A$2,IF(N298="Y",IF('Expense Categories'!$G$4="Y",IF(ISNUMBER(MATCH(H298,'Expense Categories'!$D$2:$D$15,0)),0,(($G298-$F298)/2)/'Expense Categories'!$I$1*'Expense Categories'!$G$2),0),0),IF(N298="Y",IF('Expense Categories'!$G$4="Y",IF(ISNUMBER(MATCH(H298,'Expense Categories'!$D$2:$D$15,0)),0,($G298-$F298)/'Expense Categories'!$I$1*'Expense Categories'!$G$2),0),0))</f>
        <v>0</v>
      </c>
      <c r="F298" s="18"/>
      <c r="G298" s="18"/>
      <c r="H298" s="21"/>
      <c r="N298" s="34"/>
      <c r="O298" s="63"/>
      <c r="P298" s="63"/>
      <c r="Q298" s="63"/>
    </row>
    <row r="299" spans="1:17" ht="15.75" customHeight="1" x14ac:dyDescent="0.2">
      <c r="A299" s="21"/>
      <c r="B299" s="22"/>
      <c r="C299" s="17">
        <f>IF(O299=0,IF(N299="Y",IF('Expense Categories'!$G$4="Y",G299-ROUND(E299,2)-ROUND(D299,2),Expenses!G299),G299),0)</f>
        <v>0</v>
      </c>
      <c r="D299" s="17">
        <f>IF(H299='Expense Categories'!A$2,IF(N299="Y",IF('Expense Categories'!$G$4="Y",IF(ISNUMBER(MATCH(H299,'Expense Categories'!$D$2:$D$15,0)),0,(($G299-$F299)/2)/'Expense Categories'!$I$1*'Expense Categories'!$G$1),0),0),IF(N299="Y",IF('Expense Categories'!$G$4="Y",IF(ISNUMBER(MATCH(H299,'Expense Categories'!$D$2:$D$15,0)),0,($G299-$F299)/'Expense Categories'!$I$1*'Expense Categories'!$G$1),0),0))</f>
        <v>0</v>
      </c>
      <c r="E299" s="17">
        <f>IF(H299='Expense Categories'!A$2,IF(N299="Y",IF('Expense Categories'!$G$4="Y",IF(ISNUMBER(MATCH(H299,'Expense Categories'!$D$2:$D$15,0)),0,(($G299-$F299)/2)/'Expense Categories'!$I$1*'Expense Categories'!$G$2),0),0),IF(N299="Y",IF('Expense Categories'!$G$4="Y",IF(ISNUMBER(MATCH(H299,'Expense Categories'!$D$2:$D$15,0)),0,($G299-$F299)/'Expense Categories'!$I$1*'Expense Categories'!$G$2),0),0))</f>
        <v>0</v>
      </c>
      <c r="F299" s="18"/>
      <c r="G299" s="18"/>
      <c r="H299" s="21"/>
      <c r="N299" s="34"/>
      <c r="O299" s="63"/>
      <c r="P299" s="63"/>
      <c r="Q299" s="63"/>
    </row>
    <row r="300" spans="1:17" ht="15.75" customHeight="1" x14ac:dyDescent="0.2">
      <c r="A300" s="21"/>
      <c r="B300" s="22"/>
      <c r="C300" s="17">
        <f>IF(O300=0,IF(N300="Y",IF('Expense Categories'!$G$4="Y",G300-ROUND(E300,2)-ROUND(D300,2),Expenses!G300),G300),0)</f>
        <v>0</v>
      </c>
      <c r="D300" s="17">
        <f>IF(H300='Expense Categories'!A$2,IF(N300="Y",IF('Expense Categories'!$G$4="Y",IF(ISNUMBER(MATCH(H300,'Expense Categories'!$D$2:$D$15,0)),0,(($G300-$F300)/2)/'Expense Categories'!$I$1*'Expense Categories'!$G$1),0),0),IF(N300="Y",IF('Expense Categories'!$G$4="Y",IF(ISNUMBER(MATCH(H300,'Expense Categories'!$D$2:$D$15,0)),0,($G300-$F300)/'Expense Categories'!$I$1*'Expense Categories'!$G$1),0),0))</f>
        <v>0</v>
      </c>
      <c r="E300" s="17">
        <f>IF(H300='Expense Categories'!A$2,IF(N300="Y",IF('Expense Categories'!$G$4="Y",IF(ISNUMBER(MATCH(H300,'Expense Categories'!$D$2:$D$15,0)),0,(($G300-$F300)/2)/'Expense Categories'!$I$1*'Expense Categories'!$G$2),0),0),IF(N300="Y",IF('Expense Categories'!$G$4="Y",IF(ISNUMBER(MATCH(H300,'Expense Categories'!$D$2:$D$15,0)),0,($G300-$F300)/'Expense Categories'!$I$1*'Expense Categories'!$G$2),0),0))</f>
        <v>0</v>
      </c>
      <c r="F300" s="18"/>
      <c r="G300" s="18"/>
      <c r="H300" s="21"/>
      <c r="N300" s="34"/>
      <c r="O300" s="63"/>
      <c r="P300" s="63"/>
      <c r="Q300" s="63"/>
    </row>
    <row r="301" spans="1:17" ht="15.75" customHeight="1" x14ac:dyDescent="0.2">
      <c r="A301" s="31"/>
      <c r="B301" s="36"/>
      <c r="C301" s="17">
        <f>IF(O301=0,IF(N301="Y",IF('Expense Categories'!$G$4="Y",G301-ROUND(E301,2)-ROUND(D301,2),Expenses!G301),G301),0)</f>
        <v>0</v>
      </c>
      <c r="D301" s="17">
        <f>IF(H301='Expense Categories'!A$2,IF(N301="Y",IF('Expense Categories'!$G$4="Y",IF(ISNUMBER(MATCH(H301,'Expense Categories'!$D$2:$D$15,0)),0,(($G301-$F301)/2)/'Expense Categories'!$I$1*'Expense Categories'!$G$1),0),0),IF(N301="Y",IF('Expense Categories'!$G$4="Y",IF(ISNUMBER(MATCH(H301,'Expense Categories'!$D$2:$D$15,0)),0,($G301-$F301)/'Expense Categories'!$I$1*'Expense Categories'!$G$1),0),0))</f>
        <v>0</v>
      </c>
      <c r="E301" s="17">
        <f>IF(H301='Expense Categories'!A$2,IF(N301="Y",IF('Expense Categories'!$G$4="Y",IF(ISNUMBER(MATCH(H301,'Expense Categories'!$D$2:$D$15,0)),0,(($G301-$F301)/2)/'Expense Categories'!$I$1*'Expense Categories'!$G$2),0),0),IF(N301="Y",IF('Expense Categories'!$G$4="Y",IF(ISNUMBER(MATCH(H301,'Expense Categories'!$D$2:$D$15,0)),0,($G301-$F301)/'Expense Categories'!$I$1*'Expense Categories'!$G$2),0),0))</f>
        <v>0</v>
      </c>
      <c r="F301" s="18"/>
      <c r="G301" s="30"/>
      <c r="H301" s="31"/>
      <c r="N301" s="34"/>
      <c r="O301" s="63"/>
      <c r="P301" s="63"/>
      <c r="Q301" s="63"/>
    </row>
    <row r="302" spans="1:17" ht="15.75" customHeight="1" x14ac:dyDescent="0.2">
      <c r="A302" s="21"/>
      <c r="B302" s="22"/>
      <c r="C302" s="17">
        <f>IF(O302=0,IF(N302="Y",IF('Expense Categories'!$G$4="Y",G302-ROUND(E302,2)-ROUND(D302,2),Expenses!G302),G302),0)</f>
        <v>0</v>
      </c>
      <c r="D302" s="17">
        <f>IF(H302='Expense Categories'!A$2,IF(N302="Y",IF('Expense Categories'!$G$4="Y",IF(ISNUMBER(MATCH(H302,'Expense Categories'!$D$2:$D$15,0)),0,(($G302-$F302)/2)/'Expense Categories'!$I$1*'Expense Categories'!$G$1),0),0),IF(N302="Y",IF('Expense Categories'!$G$4="Y",IF(ISNUMBER(MATCH(H302,'Expense Categories'!$D$2:$D$15,0)),0,($G302-$F302)/'Expense Categories'!$I$1*'Expense Categories'!$G$1),0),0))</f>
        <v>0</v>
      </c>
      <c r="E302" s="17">
        <f>IF(H302='Expense Categories'!A$2,IF(N302="Y",IF('Expense Categories'!$G$4="Y",IF(ISNUMBER(MATCH(H302,'Expense Categories'!$D$2:$D$15,0)),0,(($G302-$F302)/2)/'Expense Categories'!$I$1*'Expense Categories'!$G$2),0),0),IF(N302="Y",IF('Expense Categories'!$G$4="Y",IF(ISNUMBER(MATCH(H302,'Expense Categories'!$D$2:$D$15,0)),0,($G302-$F302)/'Expense Categories'!$I$1*'Expense Categories'!$G$2),0),0))</f>
        <v>0</v>
      </c>
      <c r="F302" s="18"/>
      <c r="G302" s="18"/>
      <c r="H302" s="21"/>
      <c r="N302" s="34"/>
      <c r="O302" s="63"/>
      <c r="P302" s="63"/>
      <c r="Q302" s="63"/>
    </row>
    <row r="303" spans="1:17" ht="15.75" customHeight="1" x14ac:dyDescent="0.2">
      <c r="A303" s="21"/>
      <c r="B303" s="22"/>
      <c r="C303" s="17">
        <f>IF(O303=0,IF(N303="Y",IF('Expense Categories'!$G$4="Y",G303-ROUND(E303,2)-ROUND(D303,2),Expenses!G303),G303),0)</f>
        <v>0</v>
      </c>
      <c r="D303" s="17">
        <f>IF(H303='Expense Categories'!A$2,IF(N303="Y",IF('Expense Categories'!$G$4="Y",IF(ISNUMBER(MATCH(H303,'Expense Categories'!$D$2:$D$15,0)),0,(($G303-$F303)/2)/'Expense Categories'!$I$1*'Expense Categories'!$G$1),0),0),IF(N303="Y",IF('Expense Categories'!$G$4="Y",IF(ISNUMBER(MATCH(H303,'Expense Categories'!$D$2:$D$15,0)),0,($G303-$F303)/'Expense Categories'!$I$1*'Expense Categories'!$G$1),0),0))</f>
        <v>0</v>
      </c>
      <c r="E303" s="17">
        <f>IF(H303='Expense Categories'!A$2,IF(N303="Y",IF('Expense Categories'!$G$4="Y",IF(ISNUMBER(MATCH(H303,'Expense Categories'!$D$2:$D$15,0)),0,(($G303-$F303)/2)/'Expense Categories'!$I$1*'Expense Categories'!$G$2),0),0),IF(N303="Y",IF('Expense Categories'!$G$4="Y",IF(ISNUMBER(MATCH(H303,'Expense Categories'!$D$2:$D$15,0)),0,($G303-$F303)/'Expense Categories'!$I$1*'Expense Categories'!$G$2),0),0))</f>
        <v>0</v>
      </c>
      <c r="F303" s="18"/>
      <c r="G303" s="18"/>
      <c r="H303" s="21"/>
      <c r="N303" s="34"/>
      <c r="O303" s="63"/>
      <c r="P303" s="63"/>
      <c r="Q303" s="63"/>
    </row>
    <row r="304" spans="1:17" ht="15.75" customHeight="1" x14ac:dyDescent="0.2">
      <c r="A304" s="21"/>
      <c r="B304" s="22"/>
      <c r="C304" s="17">
        <f>IF(O304=0,IF(N304="Y",IF('Expense Categories'!$G$4="Y",G304-ROUND(E304,2)-ROUND(D304,2),Expenses!G304),G304),0)</f>
        <v>0</v>
      </c>
      <c r="D304" s="17">
        <f>IF(H304='Expense Categories'!A$2,IF(N304="Y",IF('Expense Categories'!$G$4="Y",IF(ISNUMBER(MATCH(H304,'Expense Categories'!$D$2:$D$15,0)),0,(($G304-$F304)/2)/'Expense Categories'!$I$1*'Expense Categories'!$G$1),0),0),IF(N304="Y",IF('Expense Categories'!$G$4="Y",IF(ISNUMBER(MATCH(H304,'Expense Categories'!$D$2:$D$15,0)),0,($G304-$F304)/'Expense Categories'!$I$1*'Expense Categories'!$G$1),0),0))</f>
        <v>0</v>
      </c>
      <c r="E304" s="17">
        <f>IF(H304='Expense Categories'!A$2,IF(N304="Y",IF('Expense Categories'!$G$4="Y",IF(ISNUMBER(MATCH(H304,'Expense Categories'!$D$2:$D$15,0)),0,(($G304-$F304)/2)/'Expense Categories'!$I$1*'Expense Categories'!$G$2),0),0),IF(N304="Y",IF('Expense Categories'!$G$4="Y",IF(ISNUMBER(MATCH(H304,'Expense Categories'!$D$2:$D$15,0)),0,($G304-$F304)/'Expense Categories'!$I$1*'Expense Categories'!$G$2),0),0))</f>
        <v>0</v>
      </c>
      <c r="F304" s="18"/>
      <c r="G304" s="18"/>
      <c r="H304" s="21"/>
      <c r="N304" s="34"/>
      <c r="O304" s="63"/>
      <c r="P304" s="63"/>
      <c r="Q304" s="63"/>
    </row>
    <row r="305" spans="1:17" ht="15.75" customHeight="1" x14ac:dyDescent="0.2">
      <c r="A305" s="21"/>
      <c r="B305" s="22"/>
      <c r="C305" s="17">
        <f>IF(O305=0,IF(N305="Y",IF('Expense Categories'!$G$4="Y",G305-ROUND(E305,2)-ROUND(D305,2),Expenses!G305),G305),0)</f>
        <v>0</v>
      </c>
      <c r="D305" s="17">
        <f>IF(H305='Expense Categories'!A$2,IF(N305="Y",IF('Expense Categories'!$G$4="Y",IF(ISNUMBER(MATCH(H305,'Expense Categories'!$D$2:$D$15,0)),0,(($G305-$F305)/2)/'Expense Categories'!$I$1*'Expense Categories'!$G$1),0),0),IF(N305="Y",IF('Expense Categories'!$G$4="Y",IF(ISNUMBER(MATCH(H305,'Expense Categories'!$D$2:$D$15,0)),0,($G305-$F305)/'Expense Categories'!$I$1*'Expense Categories'!$G$1),0),0))</f>
        <v>0</v>
      </c>
      <c r="E305" s="17">
        <f>IF(H305='Expense Categories'!A$2,IF(N305="Y",IF('Expense Categories'!$G$4="Y",IF(ISNUMBER(MATCH(H305,'Expense Categories'!$D$2:$D$15,0)),0,(($G305-$F305)/2)/'Expense Categories'!$I$1*'Expense Categories'!$G$2),0),0),IF(N305="Y",IF('Expense Categories'!$G$4="Y",IF(ISNUMBER(MATCH(H305,'Expense Categories'!$D$2:$D$15,0)),0,($G305-$F305)/'Expense Categories'!$I$1*'Expense Categories'!$G$2),0),0))</f>
        <v>0</v>
      </c>
      <c r="F305" s="18"/>
      <c r="G305" s="18"/>
      <c r="H305" s="21"/>
      <c r="N305" s="34"/>
      <c r="O305" s="63"/>
      <c r="P305" s="63"/>
      <c r="Q305" s="63"/>
    </row>
    <row r="306" spans="1:17" ht="15.75" customHeight="1" x14ac:dyDescent="0.2">
      <c r="A306" s="21"/>
      <c r="B306" s="22"/>
      <c r="C306" s="17">
        <f>IF(O306=0,IF(N306="Y",IF('Expense Categories'!$G$4="Y",G306-ROUND(E306,2)-ROUND(D306,2),Expenses!G306),G306),0)</f>
        <v>0</v>
      </c>
      <c r="D306" s="17">
        <f>IF(H306='Expense Categories'!A$2,IF(N306="Y",IF('Expense Categories'!$G$4="Y",IF(ISNUMBER(MATCH(H306,'Expense Categories'!$D$2:$D$15,0)),0,(($G306-$F306)/2)/'Expense Categories'!$I$1*'Expense Categories'!$G$1),0),0),IF(N306="Y",IF('Expense Categories'!$G$4="Y",IF(ISNUMBER(MATCH(H306,'Expense Categories'!$D$2:$D$15,0)),0,($G306-$F306)/'Expense Categories'!$I$1*'Expense Categories'!$G$1),0),0))</f>
        <v>0</v>
      </c>
      <c r="E306" s="17">
        <f>IF(H306='Expense Categories'!A$2,IF(N306="Y",IF('Expense Categories'!$G$4="Y",IF(ISNUMBER(MATCH(H306,'Expense Categories'!$D$2:$D$15,0)),0,(($G306-$F306)/2)/'Expense Categories'!$I$1*'Expense Categories'!$G$2),0),0),IF(N306="Y",IF('Expense Categories'!$G$4="Y",IF(ISNUMBER(MATCH(H306,'Expense Categories'!$D$2:$D$15,0)),0,($G306-$F306)/'Expense Categories'!$I$1*'Expense Categories'!$G$2),0),0))</f>
        <v>0</v>
      </c>
      <c r="F306" s="18"/>
      <c r="G306" s="18"/>
      <c r="H306" s="21"/>
      <c r="N306" s="34"/>
      <c r="O306" s="63"/>
      <c r="P306" s="63"/>
      <c r="Q306" s="63"/>
    </row>
    <row r="307" spans="1:17" ht="15.75" customHeight="1" x14ac:dyDescent="0.2">
      <c r="A307" s="21"/>
      <c r="B307" s="22"/>
      <c r="C307" s="17">
        <f>IF(O307=0,IF(N307="Y",IF('Expense Categories'!$G$4="Y",G307-ROUND(E307,2)-ROUND(D307,2),Expenses!G307),G307),0)</f>
        <v>0</v>
      </c>
      <c r="D307" s="17">
        <f>IF(H307='Expense Categories'!A$2,IF(N307="Y",IF('Expense Categories'!$G$4="Y",IF(ISNUMBER(MATCH(H307,'Expense Categories'!$D$2:$D$15,0)),0,(($G307-$F307)/2)/'Expense Categories'!$I$1*'Expense Categories'!$G$1),0),0),IF(N307="Y",IF('Expense Categories'!$G$4="Y",IF(ISNUMBER(MATCH(H307,'Expense Categories'!$D$2:$D$15,0)),0,($G307-$F307)/'Expense Categories'!$I$1*'Expense Categories'!$G$1),0),0))</f>
        <v>0</v>
      </c>
      <c r="E307" s="17">
        <f>IF(H307='Expense Categories'!A$2,IF(N307="Y",IF('Expense Categories'!$G$4="Y",IF(ISNUMBER(MATCH(H307,'Expense Categories'!$D$2:$D$15,0)),0,(($G307-$F307)/2)/'Expense Categories'!$I$1*'Expense Categories'!$G$2),0),0),IF(N307="Y",IF('Expense Categories'!$G$4="Y",IF(ISNUMBER(MATCH(H307,'Expense Categories'!$D$2:$D$15,0)),0,($G307-$F307)/'Expense Categories'!$I$1*'Expense Categories'!$G$2),0),0))</f>
        <v>0</v>
      </c>
      <c r="F307" s="18"/>
      <c r="G307" s="18"/>
      <c r="H307" s="21"/>
      <c r="N307" s="34"/>
      <c r="O307" s="63"/>
      <c r="P307" s="63"/>
      <c r="Q307" s="63"/>
    </row>
    <row r="308" spans="1:17" ht="15.75" customHeight="1" x14ac:dyDescent="0.2">
      <c r="A308" s="21"/>
      <c r="B308" s="22"/>
      <c r="C308" s="17">
        <f>IF(O308=0,IF(N308="Y",IF('Expense Categories'!$G$4="Y",G308-ROUND(E308,2)-ROUND(D308,2),Expenses!G308),G308),0)</f>
        <v>0</v>
      </c>
      <c r="D308" s="17">
        <f>IF(H308='Expense Categories'!A$2,IF(N308="Y",IF('Expense Categories'!$G$4="Y",IF(ISNUMBER(MATCH(H308,'Expense Categories'!$D$2:$D$15,0)),0,(($G308-$F308)/2)/'Expense Categories'!$I$1*'Expense Categories'!$G$1),0),0),IF(N308="Y",IF('Expense Categories'!$G$4="Y",IF(ISNUMBER(MATCH(H308,'Expense Categories'!$D$2:$D$15,0)),0,($G308-$F308)/'Expense Categories'!$I$1*'Expense Categories'!$G$1),0),0))</f>
        <v>0</v>
      </c>
      <c r="E308" s="17">
        <f>IF(H308='Expense Categories'!A$2,IF(N308="Y",IF('Expense Categories'!$G$4="Y",IF(ISNUMBER(MATCH(H308,'Expense Categories'!$D$2:$D$15,0)),0,(($G308-$F308)/2)/'Expense Categories'!$I$1*'Expense Categories'!$G$2),0),0),IF(N308="Y",IF('Expense Categories'!$G$4="Y",IF(ISNUMBER(MATCH(H308,'Expense Categories'!$D$2:$D$15,0)),0,($G308-$F308)/'Expense Categories'!$I$1*'Expense Categories'!$G$2),0),0))</f>
        <v>0</v>
      </c>
      <c r="F308" s="18"/>
      <c r="G308" s="18"/>
      <c r="H308" s="21"/>
      <c r="N308" s="34"/>
      <c r="O308" s="63"/>
      <c r="P308" s="63"/>
      <c r="Q308" s="63"/>
    </row>
    <row r="309" spans="1:17" ht="15.75" customHeight="1" x14ac:dyDescent="0.2">
      <c r="A309" s="21"/>
      <c r="B309" s="22"/>
      <c r="C309" s="17">
        <f>IF(O309=0,IF(N309="Y",IF('Expense Categories'!$G$4="Y",G309-ROUND(E309,2)-ROUND(D309,2),Expenses!G309),G309),0)</f>
        <v>0</v>
      </c>
      <c r="D309" s="17">
        <f>IF(H309='Expense Categories'!A$2,IF(N309="Y",IF('Expense Categories'!$G$4="Y",IF(ISNUMBER(MATCH(H309,'Expense Categories'!$D$2:$D$15,0)),0,(($G309-$F309)/2)/'Expense Categories'!$I$1*'Expense Categories'!$G$1),0),0),IF(N309="Y",IF('Expense Categories'!$G$4="Y",IF(ISNUMBER(MATCH(H309,'Expense Categories'!$D$2:$D$15,0)),0,($G309-$F309)/'Expense Categories'!$I$1*'Expense Categories'!$G$1),0),0))</f>
        <v>0</v>
      </c>
      <c r="E309" s="17">
        <f>IF(H309='Expense Categories'!A$2,IF(N309="Y",IF('Expense Categories'!$G$4="Y",IF(ISNUMBER(MATCH(H309,'Expense Categories'!$D$2:$D$15,0)),0,(($G309-$F309)/2)/'Expense Categories'!$I$1*'Expense Categories'!$G$2),0),0),IF(N309="Y",IF('Expense Categories'!$G$4="Y",IF(ISNUMBER(MATCH(H309,'Expense Categories'!$D$2:$D$15,0)),0,($G309-$F309)/'Expense Categories'!$I$1*'Expense Categories'!$G$2),0),0))</f>
        <v>0</v>
      </c>
      <c r="F309" s="18"/>
      <c r="G309" s="21"/>
      <c r="H309" s="21"/>
      <c r="N309" s="34"/>
      <c r="O309" s="63"/>
      <c r="P309" s="63"/>
      <c r="Q309" s="63"/>
    </row>
    <row r="310" spans="1:17" ht="15.75" customHeight="1" x14ac:dyDescent="0.2">
      <c r="A310" s="21"/>
      <c r="B310" s="22"/>
      <c r="C310" s="17">
        <f>IF(O310=0,IF(N310="Y",IF('Expense Categories'!$G$4="Y",G310-ROUND(E310,2)-ROUND(D310,2),Expenses!G310),G310),0)</f>
        <v>0</v>
      </c>
      <c r="D310" s="17">
        <f>IF(H310='Expense Categories'!A$2,IF(N310="Y",IF('Expense Categories'!$G$4="Y",IF(ISNUMBER(MATCH(H310,'Expense Categories'!$D$2:$D$15,0)),0,(($G310-$F310)/2)/'Expense Categories'!$I$1*'Expense Categories'!$G$1),0),0),IF(N310="Y",IF('Expense Categories'!$G$4="Y",IF(ISNUMBER(MATCH(H310,'Expense Categories'!$D$2:$D$15,0)),0,($G310-$F310)/'Expense Categories'!$I$1*'Expense Categories'!$G$1),0),0))</f>
        <v>0</v>
      </c>
      <c r="E310" s="17">
        <f>IF(H310='Expense Categories'!A$2,IF(N310="Y",IF('Expense Categories'!$G$4="Y",IF(ISNUMBER(MATCH(H310,'Expense Categories'!$D$2:$D$15,0)),0,(($G310-$F310)/2)/'Expense Categories'!$I$1*'Expense Categories'!$G$2),0),0),IF(N310="Y",IF('Expense Categories'!$G$4="Y",IF(ISNUMBER(MATCH(H310,'Expense Categories'!$D$2:$D$15,0)),0,($G310-$F310)/'Expense Categories'!$I$1*'Expense Categories'!$G$2),0),0))</f>
        <v>0</v>
      </c>
      <c r="F310" s="18"/>
      <c r="G310" s="18"/>
      <c r="H310" s="21"/>
      <c r="N310" s="34"/>
      <c r="O310" s="63"/>
      <c r="P310" s="63"/>
      <c r="Q310" s="63"/>
    </row>
    <row r="311" spans="1:17" ht="15.75" customHeight="1" x14ac:dyDescent="0.2">
      <c r="A311" s="21"/>
      <c r="B311" s="22"/>
      <c r="C311" s="17">
        <f>IF(O311=0,IF(N311="Y",IF('Expense Categories'!$G$4="Y",G311-ROUND(E311,2)-ROUND(D311,2),Expenses!G311),G311),0)</f>
        <v>0</v>
      </c>
      <c r="D311" s="17">
        <f>IF(H311='Expense Categories'!A$2,IF(N311="Y",IF('Expense Categories'!$G$4="Y",IF(ISNUMBER(MATCH(H311,'Expense Categories'!$D$2:$D$15,0)),0,(($G311-$F311)/2)/'Expense Categories'!$I$1*'Expense Categories'!$G$1),0),0),IF(N311="Y",IF('Expense Categories'!$G$4="Y",IF(ISNUMBER(MATCH(H311,'Expense Categories'!$D$2:$D$15,0)),0,($G311-$F311)/'Expense Categories'!$I$1*'Expense Categories'!$G$1),0),0))</f>
        <v>0</v>
      </c>
      <c r="E311" s="17">
        <f>IF(H311='Expense Categories'!A$2,IF(N311="Y",IF('Expense Categories'!$G$4="Y",IF(ISNUMBER(MATCH(H311,'Expense Categories'!$D$2:$D$15,0)),0,(($G311-$F311)/2)/'Expense Categories'!$I$1*'Expense Categories'!$G$2),0),0),IF(N311="Y",IF('Expense Categories'!$G$4="Y",IF(ISNUMBER(MATCH(H311,'Expense Categories'!$D$2:$D$15,0)),0,($G311-$F311)/'Expense Categories'!$I$1*'Expense Categories'!$G$2),0),0))</f>
        <v>0</v>
      </c>
      <c r="F311" s="18"/>
      <c r="G311" s="18"/>
      <c r="H311" s="21"/>
      <c r="N311" s="34"/>
      <c r="O311" s="63"/>
      <c r="P311" s="63"/>
      <c r="Q311" s="63"/>
    </row>
    <row r="312" spans="1:17" ht="15.75" customHeight="1" x14ac:dyDescent="0.2">
      <c r="A312" s="21"/>
      <c r="B312" s="22"/>
      <c r="C312" s="17">
        <f>IF(O312=0,IF(N312="Y",IF('Expense Categories'!$G$4="Y",G312-ROUND(E312,2)-ROUND(D312,2),Expenses!G312),G312),0)</f>
        <v>0</v>
      </c>
      <c r="D312" s="17">
        <f>IF(H312='Expense Categories'!A$2,IF(N312="Y",IF('Expense Categories'!$G$4="Y",IF(ISNUMBER(MATCH(H312,'Expense Categories'!$D$2:$D$15,0)),0,(($G312-$F312)/2)/'Expense Categories'!$I$1*'Expense Categories'!$G$1),0),0),IF(N312="Y",IF('Expense Categories'!$G$4="Y",IF(ISNUMBER(MATCH(H312,'Expense Categories'!$D$2:$D$15,0)),0,($G312-$F312)/'Expense Categories'!$I$1*'Expense Categories'!$G$1),0),0))</f>
        <v>0</v>
      </c>
      <c r="E312" s="17">
        <f>IF(H312='Expense Categories'!A$2,IF(N312="Y",IF('Expense Categories'!$G$4="Y",IF(ISNUMBER(MATCH(H312,'Expense Categories'!$D$2:$D$15,0)),0,(($G312-$F312)/2)/'Expense Categories'!$I$1*'Expense Categories'!$G$2),0),0),IF(N312="Y",IF('Expense Categories'!$G$4="Y",IF(ISNUMBER(MATCH(H312,'Expense Categories'!$D$2:$D$15,0)),0,($G312-$F312)/'Expense Categories'!$I$1*'Expense Categories'!$G$2),0),0))</f>
        <v>0</v>
      </c>
      <c r="F312" s="18"/>
      <c r="G312" s="26"/>
      <c r="H312" s="21"/>
      <c r="N312" s="34"/>
      <c r="O312" s="63"/>
      <c r="P312" s="63"/>
      <c r="Q312" s="63"/>
    </row>
    <row r="313" spans="1:17" ht="15.75" customHeight="1" x14ac:dyDescent="0.2">
      <c r="A313" s="21"/>
      <c r="B313" s="22"/>
      <c r="C313" s="17">
        <f>IF(O313=0,IF(N313="Y",IF('Expense Categories'!$G$4="Y",G313-ROUND(E313,2)-ROUND(D313,2),Expenses!G313),G313),0)</f>
        <v>0</v>
      </c>
      <c r="D313" s="17">
        <f>IF(H313='Expense Categories'!A$2,IF(N313="Y",IF('Expense Categories'!$G$4="Y",IF(ISNUMBER(MATCH(H313,'Expense Categories'!$D$2:$D$15,0)),0,(($G313-$F313)/2)/'Expense Categories'!$I$1*'Expense Categories'!$G$1),0),0),IF(N313="Y",IF('Expense Categories'!$G$4="Y",IF(ISNUMBER(MATCH(H313,'Expense Categories'!$D$2:$D$15,0)),0,($G313-$F313)/'Expense Categories'!$I$1*'Expense Categories'!$G$1),0),0))</f>
        <v>0</v>
      </c>
      <c r="E313" s="17">
        <f>IF(H313='Expense Categories'!A$2,IF(N313="Y",IF('Expense Categories'!$G$4="Y",IF(ISNUMBER(MATCH(H313,'Expense Categories'!$D$2:$D$15,0)),0,(($G313-$F313)/2)/'Expense Categories'!$I$1*'Expense Categories'!$G$2),0),0),IF(N313="Y",IF('Expense Categories'!$G$4="Y",IF(ISNUMBER(MATCH(H313,'Expense Categories'!$D$2:$D$15,0)),0,($G313-$F313)/'Expense Categories'!$I$1*'Expense Categories'!$G$2),0),0))</f>
        <v>0</v>
      </c>
      <c r="F313" s="18"/>
      <c r="G313" s="18"/>
      <c r="H313" s="21"/>
      <c r="N313" s="34"/>
      <c r="O313" s="63"/>
      <c r="P313" s="63"/>
      <c r="Q313" s="63"/>
    </row>
    <row r="314" spans="1:17" ht="15.75" customHeight="1" x14ac:dyDescent="0.2">
      <c r="A314" s="21"/>
      <c r="B314" s="22"/>
      <c r="C314" s="17">
        <f>IF(O314=0,IF(N314="Y",IF('Expense Categories'!$G$4="Y",G314-ROUND(E314,2)-ROUND(D314,2),Expenses!G314),G314),0)</f>
        <v>0</v>
      </c>
      <c r="D314" s="17">
        <f>IF(H314='Expense Categories'!A$2,IF(N314="Y",IF('Expense Categories'!$G$4="Y",IF(ISNUMBER(MATCH(H314,'Expense Categories'!$D$2:$D$15,0)),0,(($G314-$F314)/2)/'Expense Categories'!$I$1*'Expense Categories'!$G$1),0),0),IF(N314="Y",IF('Expense Categories'!$G$4="Y",IF(ISNUMBER(MATCH(H314,'Expense Categories'!$D$2:$D$15,0)),0,($G314-$F314)/'Expense Categories'!$I$1*'Expense Categories'!$G$1),0),0))</f>
        <v>0</v>
      </c>
      <c r="E314" s="17">
        <f>IF(H314='Expense Categories'!A$2,IF(N314="Y",IF('Expense Categories'!$G$4="Y",IF(ISNUMBER(MATCH(H314,'Expense Categories'!$D$2:$D$15,0)),0,(($G314-$F314)/2)/'Expense Categories'!$I$1*'Expense Categories'!$G$2),0),0),IF(N314="Y",IF('Expense Categories'!$G$4="Y",IF(ISNUMBER(MATCH(H314,'Expense Categories'!$D$2:$D$15,0)),0,($G314-$F314)/'Expense Categories'!$I$1*'Expense Categories'!$G$2),0),0))</f>
        <v>0</v>
      </c>
      <c r="F314" s="18"/>
      <c r="G314" s="18"/>
      <c r="H314" s="21"/>
      <c r="N314" s="34"/>
      <c r="O314" s="63"/>
      <c r="P314" s="63"/>
      <c r="Q314" s="63"/>
    </row>
    <row r="315" spans="1:17" ht="15.75" customHeight="1" x14ac:dyDescent="0.2">
      <c r="A315" s="21"/>
      <c r="B315" s="22"/>
      <c r="C315" s="17">
        <f>IF(O315=0,IF(N315="Y",IF('Expense Categories'!$G$4="Y",G315-ROUND(E315,2)-ROUND(D315,2),Expenses!G315),G315),0)</f>
        <v>0</v>
      </c>
      <c r="D315" s="17">
        <f>IF(H315='Expense Categories'!A$2,IF(N315="Y",IF('Expense Categories'!$G$4="Y",IF(ISNUMBER(MATCH(H315,'Expense Categories'!$D$2:$D$15,0)),0,(($G315-$F315)/2)/'Expense Categories'!$I$1*'Expense Categories'!$G$1),0),0),IF(N315="Y",IF('Expense Categories'!$G$4="Y",IF(ISNUMBER(MATCH(H315,'Expense Categories'!$D$2:$D$15,0)),0,($G315-$F315)/'Expense Categories'!$I$1*'Expense Categories'!$G$1),0),0))</f>
        <v>0</v>
      </c>
      <c r="E315" s="17">
        <f>IF(H315='Expense Categories'!A$2,IF(N315="Y",IF('Expense Categories'!$G$4="Y",IF(ISNUMBER(MATCH(H315,'Expense Categories'!$D$2:$D$15,0)),0,(($G315-$F315)/2)/'Expense Categories'!$I$1*'Expense Categories'!$G$2),0),0),IF(N315="Y",IF('Expense Categories'!$G$4="Y",IF(ISNUMBER(MATCH(H315,'Expense Categories'!$D$2:$D$15,0)),0,($G315-$F315)/'Expense Categories'!$I$1*'Expense Categories'!$G$2),0),0))</f>
        <v>0</v>
      </c>
      <c r="F315" s="18"/>
      <c r="G315" s="18"/>
      <c r="H315" s="21"/>
      <c r="N315" s="34"/>
      <c r="O315" s="63"/>
      <c r="P315" s="63"/>
      <c r="Q315" s="63"/>
    </row>
    <row r="316" spans="1:17" ht="15.75" customHeight="1" x14ac:dyDescent="0.2">
      <c r="A316" s="21"/>
      <c r="B316" s="22"/>
      <c r="C316" s="17">
        <f>IF(O316=0,IF(N316="Y",IF('Expense Categories'!$G$4="Y",G316-ROUND(E316,2)-ROUND(D316,2),Expenses!G316),G316),0)</f>
        <v>0</v>
      </c>
      <c r="D316" s="17">
        <f>IF(H316='Expense Categories'!A$2,IF(N316="Y",IF('Expense Categories'!$G$4="Y",IF(ISNUMBER(MATCH(H316,'Expense Categories'!$D$2:$D$15,0)),0,(($G316-$F316)/2)/'Expense Categories'!$I$1*'Expense Categories'!$G$1),0),0),IF(N316="Y",IF('Expense Categories'!$G$4="Y",IF(ISNUMBER(MATCH(H316,'Expense Categories'!$D$2:$D$15,0)),0,($G316-$F316)/'Expense Categories'!$I$1*'Expense Categories'!$G$1),0),0))</f>
        <v>0</v>
      </c>
      <c r="E316" s="17">
        <f>IF(H316='Expense Categories'!A$2,IF(N316="Y",IF('Expense Categories'!$G$4="Y",IF(ISNUMBER(MATCH(H316,'Expense Categories'!$D$2:$D$15,0)),0,(($G316-$F316)/2)/'Expense Categories'!$I$1*'Expense Categories'!$G$2),0),0),IF(N316="Y",IF('Expense Categories'!$G$4="Y",IF(ISNUMBER(MATCH(H316,'Expense Categories'!$D$2:$D$15,0)),0,($G316-$F316)/'Expense Categories'!$I$1*'Expense Categories'!$G$2),0),0))</f>
        <v>0</v>
      </c>
      <c r="F316" s="18"/>
      <c r="G316" s="18"/>
      <c r="H316" s="21"/>
      <c r="N316" s="34"/>
      <c r="O316" s="63"/>
      <c r="P316" s="63"/>
      <c r="Q316" s="63"/>
    </row>
    <row r="317" spans="1:17" ht="15.75" customHeight="1" x14ac:dyDescent="0.2">
      <c r="A317" s="21"/>
      <c r="B317" s="22"/>
      <c r="C317" s="17">
        <f>IF(O317=0,IF(N317="Y",IF('Expense Categories'!$G$4="Y",G317-ROUND(E317,2)-ROUND(D317,2),Expenses!G317),G317),0)</f>
        <v>0</v>
      </c>
      <c r="D317" s="17">
        <f>IF(H317='Expense Categories'!A$2,IF(N317="Y",IF('Expense Categories'!$G$4="Y",IF(ISNUMBER(MATCH(H317,'Expense Categories'!$D$2:$D$15,0)),0,(($G317-$F317)/2)/'Expense Categories'!$I$1*'Expense Categories'!$G$1),0),0),IF(N317="Y",IF('Expense Categories'!$G$4="Y",IF(ISNUMBER(MATCH(H317,'Expense Categories'!$D$2:$D$15,0)),0,($G317-$F317)/'Expense Categories'!$I$1*'Expense Categories'!$G$1),0),0))</f>
        <v>0</v>
      </c>
      <c r="E317" s="17">
        <f>IF(H317='Expense Categories'!A$2,IF(N317="Y",IF('Expense Categories'!$G$4="Y",IF(ISNUMBER(MATCH(H317,'Expense Categories'!$D$2:$D$15,0)),0,(($G317-$F317)/2)/'Expense Categories'!$I$1*'Expense Categories'!$G$2),0),0),IF(N317="Y",IF('Expense Categories'!$G$4="Y",IF(ISNUMBER(MATCH(H317,'Expense Categories'!$D$2:$D$15,0)),0,($G317-$F317)/'Expense Categories'!$I$1*'Expense Categories'!$G$2),0),0))</f>
        <v>0</v>
      </c>
      <c r="F317" s="18"/>
      <c r="G317" s="18"/>
      <c r="H317" s="21"/>
      <c r="N317" s="34"/>
      <c r="O317" s="63"/>
      <c r="P317" s="63"/>
      <c r="Q317" s="63"/>
    </row>
    <row r="318" spans="1:17" ht="15.75" customHeight="1" x14ac:dyDescent="0.2">
      <c r="A318" s="21"/>
      <c r="B318" s="22"/>
      <c r="C318" s="17">
        <f>IF(O318=0,IF(N318="Y",IF('Expense Categories'!$G$4="Y",G318-ROUND(E318,2)-ROUND(D318,2),Expenses!G318),G318),0)</f>
        <v>0</v>
      </c>
      <c r="D318" s="17">
        <f>IF(H318='Expense Categories'!A$2,IF(N318="Y",IF('Expense Categories'!$G$4="Y",IF(ISNUMBER(MATCH(H318,'Expense Categories'!$D$2:$D$15,0)),0,(($G318-$F318)/2)/'Expense Categories'!$I$1*'Expense Categories'!$G$1),0),0),IF(N318="Y",IF('Expense Categories'!$G$4="Y",IF(ISNUMBER(MATCH(H318,'Expense Categories'!$D$2:$D$15,0)),0,($G318-$F318)/'Expense Categories'!$I$1*'Expense Categories'!$G$1),0),0))</f>
        <v>0</v>
      </c>
      <c r="E318" s="17">
        <f>IF(H318='Expense Categories'!A$2,IF(N318="Y",IF('Expense Categories'!$G$4="Y",IF(ISNUMBER(MATCH(H318,'Expense Categories'!$D$2:$D$15,0)),0,(($G318-$F318)/2)/'Expense Categories'!$I$1*'Expense Categories'!$G$2),0),0),IF(N318="Y",IF('Expense Categories'!$G$4="Y",IF(ISNUMBER(MATCH(H318,'Expense Categories'!$D$2:$D$15,0)),0,($G318-$F318)/'Expense Categories'!$I$1*'Expense Categories'!$G$2),0),0))</f>
        <v>0</v>
      </c>
      <c r="F318" s="18"/>
      <c r="G318" s="21"/>
      <c r="H318" s="21"/>
      <c r="N318" s="34"/>
      <c r="O318" s="63"/>
      <c r="P318" s="63"/>
      <c r="Q318" s="63"/>
    </row>
    <row r="319" spans="1:17" ht="15.75" customHeight="1" x14ac:dyDescent="0.2">
      <c r="A319" s="21"/>
      <c r="B319" s="22"/>
      <c r="C319" s="17">
        <f>IF(O319=0,IF(N319="Y",IF('Expense Categories'!$G$4="Y",G319-ROUND(E319,2)-ROUND(D319,2),Expenses!G319),G319),0)</f>
        <v>0</v>
      </c>
      <c r="D319" s="17">
        <f>IF(H319='Expense Categories'!A$2,IF(N319="Y",IF('Expense Categories'!$G$4="Y",IF(ISNUMBER(MATCH(H319,'Expense Categories'!$D$2:$D$15,0)),0,(($G319-$F319)/2)/'Expense Categories'!$I$1*'Expense Categories'!$G$1),0),0),IF(N319="Y",IF('Expense Categories'!$G$4="Y",IF(ISNUMBER(MATCH(H319,'Expense Categories'!$D$2:$D$15,0)),0,($G319-$F319)/'Expense Categories'!$I$1*'Expense Categories'!$G$1),0),0))</f>
        <v>0</v>
      </c>
      <c r="E319" s="17">
        <f>IF(H319='Expense Categories'!A$2,IF(N319="Y",IF('Expense Categories'!$G$4="Y",IF(ISNUMBER(MATCH(H319,'Expense Categories'!$D$2:$D$15,0)),0,(($G319-$F319)/2)/'Expense Categories'!$I$1*'Expense Categories'!$G$2),0),0),IF(N319="Y",IF('Expense Categories'!$G$4="Y",IF(ISNUMBER(MATCH(H319,'Expense Categories'!$D$2:$D$15,0)),0,($G319-$F319)/'Expense Categories'!$I$1*'Expense Categories'!$G$2),0),0))</f>
        <v>0</v>
      </c>
      <c r="F319" s="18"/>
      <c r="G319" s="18"/>
      <c r="H319" s="21"/>
      <c r="N319" s="34"/>
      <c r="O319" s="63"/>
      <c r="P319" s="63"/>
      <c r="Q319" s="63"/>
    </row>
    <row r="320" spans="1:17" ht="15.75" customHeight="1" x14ac:dyDescent="0.2">
      <c r="A320" s="21"/>
      <c r="B320" s="22"/>
      <c r="C320" s="17">
        <f>IF(O320=0,IF(N320="Y",IF('Expense Categories'!$G$4="Y",G320-ROUND(E320,2)-ROUND(D320,2),Expenses!G320),G320),0)</f>
        <v>0</v>
      </c>
      <c r="D320" s="17">
        <f>IF(H320='Expense Categories'!A$2,IF(N320="Y",IF('Expense Categories'!$G$4="Y",IF(ISNUMBER(MATCH(H320,'Expense Categories'!$D$2:$D$15,0)),0,(($G320-$F320)/2)/'Expense Categories'!$I$1*'Expense Categories'!$G$1),0),0),IF(N320="Y",IF('Expense Categories'!$G$4="Y",IF(ISNUMBER(MATCH(H320,'Expense Categories'!$D$2:$D$15,0)),0,($G320-$F320)/'Expense Categories'!$I$1*'Expense Categories'!$G$1),0),0))</f>
        <v>0</v>
      </c>
      <c r="E320" s="17">
        <f>IF(H320='Expense Categories'!A$2,IF(N320="Y",IF('Expense Categories'!$G$4="Y",IF(ISNUMBER(MATCH(H320,'Expense Categories'!$D$2:$D$15,0)),0,(($G320-$F320)/2)/'Expense Categories'!$I$1*'Expense Categories'!$G$2),0),0),IF(N320="Y",IF('Expense Categories'!$G$4="Y",IF(ISNUMBER(MATCH(H320,'Expense Categories'!$D$2:$D$15,0)),0,($G320-$F320)/'Expense Categories'!$I$1*'Expense Categories'!$G$2),0),0))</f>
        <v>0</v>
      </c>
      <c r="F320" s="18"/>
      <c r="G320" s="18"/>
      <c r="H320" s="21"/>
      <c r="N320" s="34"/>
      <c r="O320" s="63"/>
      <c r="P320" s="63"/>
      <c r="Q320" s="63"/>
    </row>
    <row r="321" spans="1:17" ht="15.75" customHeight="1" x14ac:dyDescent="0.2">
      <c r="A321" s="21"/>
      <c r="B321" s="22"/>
      <c r="C321" s="17">
        <f>IF(O321=0,IF(N321="Y",IF('Expense Categories'!$G$4="Y",G321-ROUND(E321,2)-ROUND(D321,2),Expenses!G321),G321),0)</f>
        <v>0</v>
      </c>
      <c r="D321" s="17">
        <f>IF(H321='Expense Categories'!A$2,IF(N321="Y",IF('Expense Categories'!$G$4="Y",IF(ISNUMBER(MATCH(H321,'Expense Categories'!$D$2:$D$15,0)),0,(($G321-$F321)/2)/'Expense Categories'!$I$1*'Expense Categories'!$G$1),0),0),IF(N321="Y",IF('Expense Categories'!$G$4="Y",IF(ISNUMBER(MATCH(H321,'Expense Categories'!$D$2:$D$15,0)),0,($G321-$F321)/'Expense Categories'!$I$1*'Expense Categories'!$G$1),0),0))</f>
        <v>0</v>
      </c>
      <c r="E321" s="17">
        <f>IF(H321='Expense Categories'!A$2,IF(N321="Y",IF('Expense Categories'!$G$4="Y",IF(ISNUMBER(MATCH(H321,'Expense Categories'!$D$2:$D$15,0)),0,(($G321-$F321)/2)/'Expense Categories'!$I$1*'Expense Categories'!$G$2),0),0),IF(N321="Y",IF('Expense Categories'!$G$4="Y",IF(ISNUMBER(MATCH(H321,'Expense Categories'!$D$2:$D$15,0)),0,($G321-$F321)/'Expense Categories'!$I$1*'Expense Categories'!$G$2),0),0))</f>
        <v>0</v>
      </c>
      <c r="F321" s="18"/>
      <c r="G321" s="18"/>
      <c r="H321" s="21"/>
      <c r="N321" s="34"/>
      <c r="O321" s="63"/>
      <c r="P321" s="63"/>
      <c r="Q321" s="63"/>
    </row>
    <row r="322" spans="1:17" ht="15.75" customHeight="1" x14ac:dyDescent="0.2">
      <c r="A322" s="21"/>
      <c r="B322" s="22"/>
      <c r="C322" s="17">
        <f>IF(O322=0,IF(N322="Y",IF('Expense Categories'!$G$4="Y",G322-ROUND(E322,2)-ROUND(D322,2),Expenses!G322),G322),0)</f>
        <v>0</v>
      </c>
      <c r="D322" s="17">
        <f>IF(H322='Expense Categories'!A$2,IF(N322="Y",IF('Expense Categories'!$G$4="Y",IF(ISNUMBER(MATCH(H322,'Expense Categories'!$D$2:$D$15,0)),0,(($G322-$F322)/2)/'Expense Categories'!$I$1*'Expense Categories'!$G$1),0),0),IF(N322="Y",IF('Expense Categories'!$G$4="Y",IF(ISNUMBER(MATCH(H322,'Expense Categories'!$D$2:$D$15,0)),0,($G322-$F322)/'Expense Categories'!$I$1*'Expense Categories'!$G$1),0),0))</f>
        <v>0</v>
      </c>
      <c r="E322" s="17">
        <f>IF(H322='Expense Categories'!A$2,IF(N322="Y",IF('Expense Categories'!$G$4="Y",IF(ISNUMBER(MATCH(H322,'Expense Categories'!$D$2:$D$15,0)),0,(($G322-$F322)/2)/'Expense Categories'!$I$1*'Expense Categories'!$G$2),0),0),IF(N322="Y",IF('Expense Categories'!$G$4="Y",IF(ISNUMBER(MATCH(H322,'Expense Categories'!$D$2:$D$15,0)),0,($G322-$F322)/'Expense Categories'!$I$1*'Expense Categories'!$G$2),0),0))</f>
        <v>0</v>
      </c>
      <c r="F322" s="18"/>
      <c r="G322" s="18"/>
      <c r="H322" s="21"/>
      <c r="N322" s="34"/>
      <c r="O322" s="63"/>
      <c r="P322" s="63"/>
      <c r="Q322" s="63"/>
    </row>
    <row r="323" spans="1:17" ht="15.75" customHeight="1" x14ac:dyDescent="0.2">
      <c r="A323" s="21"/>
      <c r="B323" s="22"/>
      <c r="C323" s="17">
        <f>IF(O323=0,IF(N323="Y",IF('Expense Categories'!$G$4="Y",G323-ROUND(E323,2)-ROUND(D323,2),Expenses!G323),G323),0)</f>
        <v>0</v>
      </c>
      <c r="D323" s="17">
        <f>IF(H323='Expense Categories'!A$2,IF(N323="Y",IF('Expense Categories'!$G$4="Y",IF(ISNUMBER(MATCH(H323,'Expense Categories'!$D$2:$D$15,0)),0,(($G323-$F323)/2)/'Expense Categories'!$I$1*'Expense Categories'!$G$1),0),0),IF(N323="Y",IF('Expense Categories'!$G$4="Y",IF(ISNUMBER(MATCH(H323,'Expense Categories'!$D$2:$D$15,0)),0,($G323-$F323)/'Expense Categories'!$I$1*'Expense Categories'!$G$1),0),0))</f>
        <v>0</v>
      </c>
      <c r="E323" s="17">
        <f>IF(H323='Expense Categories'!A$2,IF(N323="Y",IF('Expense Categories'!$G$4="Y",IF(ISNUMBER(MATCH(H323,'Expense Categories'!$D$2:$D$15,0)),0,(($G323-$F323)/2)/'Expense Categories'!$I$1*'Expense Categories'!$G$2),0),0),IF(N323="Y",IF('Expense Categories'!$G$4="Y",IF(ISNUMBER(MATCH(H323,'Expense Categories'!$D$2:$D$15,0)),0,($G323-$F323)/'Expense Categories'!$I$1*'Expense Categories'!$G$2),0),0))</f>
        <v>0</v>
      </c>
      <c r="F323" s="18"/>
      <c r="G323" s="18"/>
      <c r="H323" s="21"/>
      <c r="N323" s="34"/>
      <c r="O323" s="63"/>
      <c r="P323" s="63"/>
      <c r="Q323" s="63"/>
    </row>
    <row r="324" spans="1:17" ht="15.75" customHeight="1" x14ac:dyDescent="0.2">
      <c r="A324" s="21"/>
      <c r="B324" s="22"/>
      <c r="C324" s="17">
        <f>IF(O324=0,IF(N324="Y",IF('Expense Categories'!$G$4="Y",G324-ROUND(E324,2)-ROUND(D324,2),Expenses!G324),G324),0)</f>
        <v>0</v>
      </c>
      <c r="D324" s="17">
        <f>IF(H324='Expense Categories'!A$2,IF(N324="Y",IF('Expense Categories'!$G$4="Y",IF(ISNUMBER(MATCH(H324,'Expense Categories'!$D$2:$D$15,0)),0,(($G324-$F324)/2)/'Expense Categories'!$I$1*'Expense Categories'!$G$1),0),0),IF(N324="Y",IF('Expense Categories'!$G$4="Y",IF(ISNUMBER(MATCH(H324,'Expense Categories'!$D$2:$D$15,0)),0,($G324-$F324)/'Expense Categories'!$I$1*'Expense Categories'!$G$1),0),0))</f>
        <v>0</v>
      </c>
      <c r="E324" s="17">
        <f>IF(H324='Expense Categories'!A$2,IF(N324="Y",IF('Expense Categories'!$G$4="Y",IF(ISNUMBER(MATCH(H324,'Expense Categories'!$D$2:$D$15,0)),0,(($G324-$F324)/2)/'Expense Categories'!$I$1*'Expense Categories'!$G$2),0),0),IF(N324="Y",IF('Expense Categories'!$G$4="Y",IF(ISNUMBER(MATCH(H324,'Expense Categories'!$D$2:$D$15,0)),0,($G324-$F324)/'Expense Categories'!$I$1*'Expense Categories'!$G$2),0),0))</f>
        <v>0</v>
      </c>
      <c r="F324" s="18"/>
      <c r="G324" s="18"/>
      <c r="H324" s="21"/>
      <c r="N324" s="34"/>
      <c r="O324" s="63"/>
      <c r="P324" s="63"/>
      <c r="Q324" s="63"/>
    </row>
    <row r="325" spans="1:17" ht="15.75" customHeight="1" x14ac:dyDescent="0.2">
      <c r="A325" s="21"/>
      <c r="B325" s="22"/>
      <c r="C325" s="17">
        <f>IF(O325=0,IF(N325="Y",IF('Expense Categories'!$G$4="Y",G325-ROUND(E325,2)-ROUND(D325,2),Expenses!G325),G325),0)</f>
        <v>0</v>
      </c>
      <c r="D325" s="17">
        <f>IF(H325='Expense Categories'!A$2,IF(N325="Y",IF('Expense Categories'!$G$4="Y",IF(ISNUMBER(MATCH(H325,'Expense Categories'!$D$2:$D$15,0)),0,(($G325-$F325)/2)/'Expense Categories'!$I$1*'Expense Categories'!$G$1),0),0),IF(N325="Y",IF('Expense Categories'!$G$4="Y",IF(ISNUMBER(MATCH(H325,'Expense Categories'!$D$2:$D$15,0)),0,($G325-$F325)/'Expense Categories'!$I$1*'Expense Categories'!$G$1),0),0))</f>
        <v>0</v>
      </c>
      <c r="E325" s="17">
        <f>IF(H325='Expense Categories'!A$2,IF(N325="Y",IF('Expense Categories'!$G$4="Y",IF(ISNUMBER(MATCH(H325,'Expense Categories'!$D$2:$D$15,0)),0,(($G325-$F325)/2)/'Expense Categories'!$I$1*'Expense Categories'!$G$2),0),0),IF(N325="Y",IF('Expense Categories'!$G$4="Y",IF(ISNUMBER(MATCH(H325,'Expense Categories'!$D$2:$D$15,0)),0,($G325-$F325)/'Expense Categories'!$I$1*'Expense Categories'!$G$2),0),0))</f>
        <v>0</v>
      </c>
      <c r="F325" s="18"/>
      <c r="G325" s="18"/>
      <c r="H325" s="21"/>
      <c r="N325" s="34"/>
      <c r="O325" s="63"/>
      <c r="P325" s="63"/>
      <c r="Q325" s="63"/>
    </row>
    <row r="326" spans="1:17" ht="15.75" customHeight="1" x14ac:dyDescent="0.2">
      <c r="A326" s="21"/>
      <c r="B326" s="22"/>
      <c r="C326" s="17">
        <f>IF(O326=0,IF(N326="Y",IF('Expense Categories'!$G$4="Y",G326-ROUND(E326,2)-ROUND(D326,2),Expenses!G326),G326),0)</f>
        <v>0</v>
      </c>
      <c r="D326" s="17">
        <f>IF(H326='Expense Categories'!A$2,IF(N326="Y",IF('Expense Categories'!$G$4="Y",IF(ISNUMBER(MATCH(H326,'Expense Categories'!$D$2:$D$15,0)),0,(($G326-$F326)/2)/'Expense Categories'!$I$1*'Expense Categories'!$G$1),0),0),IF(N326="Y",IF('Expense Categories'!$G$4="Y",IF(ISNUMBER(MATCH(H326,'Expense Categories'!$D$2:$D$15,0)),0,($G326-$F326)/'Expense Categories'!$I$1*'Expense Categories'!$G$1),0),0))</f>
        <v>0</v>
      </c>
      <c r="E326" s="17">
        <f>IF(H326='Expense Categories'!A$2,IF(N326="Y",IF('Expense Categories'!$G$4="Y",IF(ISNUMBER(MATCH(H326,'Expense Categories'!$D$2:$D$15,0)),0,(($G326-$F326)/2)/'Expense Categories'!$I$1*'Expense Categories'!$G$2),0),0),IF(N326="Y",IF('Expense Categories'!$G$4="Y",IF(ISNUMBER(MATCH(H326,'Expense Categories'!$D$2:$D$15,0)),0,($G326-$F326)/'Expense Categories'!$I$1*'Expense Categories'!$G$2),0),0))</f>
        <v>0</v>
      </c>
      <c r="F326" s="18"/>
      <c r="G326" s="27"/>
      <c r="H326" s="21"/>
      <c r="N326" s="34"/>
      <c r="O326" s="63"/>
      <c r="P326" s="63"/>
      <c r="Q326" s="63"/>
    </row>
    <row r="327" spans="1:17" ht="15.75" customHeight="1" x14ac:dyDescent="0.2">
      <c r="A327" s="21"/>
      <c r="B327" s="22"/>
      <c r="C327" s="17">
        <f>IF(O327=0,IF(N327="Y",IF('Expense Categories'!$G$4="Y",G327-ROUND(E327,2)-ROUND(D327,2),Expenses!G327),G327),0)</f>
        <v>0</v>
      </c>
      <c r="D327" s="17">
        <f>IF(H327='Expense Categories'!A$2,IF(N327="Y",IF('Expense Categories'!$G$4="Y",IF(ISNUMBER(MATCH(H327,'Expense Categories'!$D$2:$D$15,0)),0,(($G327-$F327)/2)/'Expense Categories'!$I$1*'Expense Categories'!$G$1),0),0),IF(N327="Y",IF('Expense Categories'!$G$4="Y",IF(ISNUMBER(MATCH(H327,'Expense Categories'!$D$2:$D$15,0)),0,($G327-$F327)/'Expense Categories'!$I$1*'Expense Categories'!$G$1),0),0))</f>
        <v>0</v>
      </c>
      <c r="E327" s="17">
        <f>IF(H327='Expense Categories'!A$2,IF(N327="Y",IF('Expense Categories'!$G$4="Y",IF(ISNUMBER(MATCH(H327,'Expense Categories'!$D$2:$D$15,0)),0,(($G327-$F327)/2)/'Expense Categories'!$I$1*'Expense Categories'!$G$2),0),0),IF(N327="Y",IF('Expense Categories'!$G$4="Y",IF(ISNUMBER(MATCH(H327,'Expense Categories'!$D$2:$D$15,0)),0,($G327-$F327)/'Expense Categories'!$I$1*'Expense Categories'!$G$2),0),0))</f>
        <v>0</v>
      </c>
      <c r="F327" s="18"/>
      <c r="G327" s="27"/>
      <c r="H327" s="21"/>
      <c r="N327" s="34"/>
      <c r="O327" s="63"/>
      <c r="P327" s="63"/>
      <c r="Q327" s="63"/>
    </row>
    <row r="328" spans="1:17" ht="15.75" customHeight="1" x14ac:dyDescent="0.2">
      <c r="A328" s="21"/>
      <c r="B328" s="22"/>
      <c r="C328" s="17">
        <f>IF(O328=0,IF(N328="Y",IF('Expense Categories'!$G$4="Y",G328-ROUND(E328,2)-ROUND(D328,2),Expenses!G328),G328),0)</f>
        <v>0</v>
      </c>
      <c r="D328" s="17">
        <f>IF(H328='Expense Categories'!A$2,IF(N328="Y",IF('Expense Categories'!$G$4="Y",IF(ISNUMBER(MATCH(H328,'Expense Categories'!$D$2:$D$15,0)),0,(($G328-$F328)/2)/'Expense Categories'!$I$1*'Expense Categories'!$G$1),0),0),IF(N328="Y",IF('Expense Categories'!$G$4="Y",IF(ISNUMBER(MATCH(H328,'Expense Categories'!$D$2:$D$15,0)),0,($G328-$F328)/'Expense Categories'!$I$1*'Expense Categories'!$G$1),0),0))</f>
        <v>0</v>
      </c>
      <c r="E328" s="17">
        <f>IF(H328='Expense Categories'!A$2,IF(N328="Y",IF('Expense Categories'!$G$4="Y",IF(ISNUMBER(MATCH(H328,'Expense Categories'!$D$2:$D$15,0)),0,(($G328-$F328)/2)/'Expense Categories'!$I$1*'Expense Categories'!$G$2),0),0),IF(N328="Y",IF('Expense Categories'!$G$4="Y",IF(ISNUMBER(MATCH(H328,'Expense Categories'!$D$2:$D$15,0)),0,($G328-$F328)/'Expense Categories'!$I$1*'Expense Categories'!$G$2),0),0))</f>
        <v>0</v>
      </c>
      <c r="F328" s="18"/>
      <c r="G328" s="18"/>
      <c r="H328" s="21"/>
      <c r="N328" s="34"/>
      <c r="O328" s="63"/>
      <c r="P328" s="63"/>
      <c r="Q328" s="63"/>
    </row>
    <row r="329" spans="1:17" ht="15.75" customHeight="1" x14ac:dyDescent="0.2">
      <c r="A329" s="21"/>
      <c r="B329" s="22"/>
      <c r="C329" s="17">
        <f>IF(O329=0,IF(N329="Y",IF('Expense Categories'!$G$4="Y",G329-ROUND(E329,2)-ROUND(D329,2),Expenses!G329),G329),0)</f>
        <v>0</v>
      </c>
      <c r="D329" s="17">
        <f>IF(H329='Expense Categories'!A$2,IF(N329="Y",IF('Expense Categories'!$G$4="Y",IF(ISNUMBER(MATCH(H329,'Expense Categories'!$D$2:$D$15,0)),0,(($G329-$F329)/2)/'Expense Categories'!$I$1*'Expense Categories'!$G$1),0),0),IF(N329="Y",IF('Expense Categories'!$G$4="Y",IF(ISNUMBER(MATCH(H329,'Expense Categories'!$D$2:$D$15,0)),0,($G329-$F329)/'Expense Categories'!$I$1*'Expense Categories'!$G$1),0),0))</f>
        <v>0</v>
      </c>
      <c r="E329" s="17">
        <f>IF(H329='Expense Categories'!A$2,IF(N329="Y",IF('Expense Categories'!$G$4="Y",IF(ISNUMBER(MATCH(H329,'Expense Categories'!$D$2:$D$15,0)),0,(($G329-$F329)/2)/'Expense Categories'!$I$1*'Expense Categories'!$G$2),0),0),IF(N329="Y",IF('Expense Categories'!$G$4="Y",IF(ISNUMBER(MATCH(H329,'Expense Categories'!$D$2:$D$15,0)),0,($G329-$F329)/'Expense Categories'!$I$1*'Expense Categories'!$G$2),0),0))</f>
        <v>0</v>
      </c>
      <c r="F329" s="18"/>
      <c r="G329" s="18"/>
      <c r="H329" s="21"/>
      <c r="N329" s="34"/>
      <c r="O329" s="63"/>
      <c r="P329" s="63"/>
      <c r="Q329" s="63"/>
    </row>
    <row r="330" spans="1:17" ht="15.75" customHeight="1" x14ac:dyDescent="0.2">
      <c r="A330" s="21"/>
      <c r="B330" s="22"/>
      <c r="C330" s="17">
        <f>IF(O330=0,IF(N330="Y",IF('Expense Categories'!$G$4="Y",G330-ROUND(E330,2)-ROUND(D330,2),Expenses!G330),G330),0)</f>
        <v>0</v>
      </c>
      <c r="D330" s="17">
        <f>IF(H330='Expense Categories'!A$2,IF(N330="Y",IF('Expense Categories'!$G$4="Y",IF(ISNUMBER(MATCH(H330,'Expense Categories'!$D$2:$D$15,0)),0,(($G330-$F330)/2)/'Expense Categories'!$I$1*'Expense Categories'!$G$1),0),0),IF(N330="Y",IF('Expense Categories'!$G$4="Y",IF(ISNUMBER(MATCH(H330,'Expense Categories'!$D$2:$D$15,0)),0,($G330-$F330)/'Expense Categories'!$I$1*'Expense Categories'!$G$1),0),0))</f>
        <v>0</v>
      </c>
      <c r="E330" s="17">
        <f>IF(H330='Expense Categories'!A$2,IF(N330="Y",IF('Expense Categories'!$G$4="Y",IF(ISNUMBER(MATCH(H330,'Expense Categories'!$D$2:$D$15,0)),0,(($G330-$F330)/2)/'Expense Categories'!$I$1*'Expense Categories'!$G$2),0),0),IF(N330="Y",IF('Expense Categories'!$G$4="Y",IF(ISNUMBER(MATCH(H330,'Expense Categories'!$D$2:$D$15,0)),0,($G330-$F330)/'Expense Categories'!$I$1*'Expense Categories'!$G$2),0),0))</f>
        <v>0</v>
      </c>
      <c r="F330" s="18"/>
      <c r="G330" s="27"/>
      <c r="H330" s="21"/>
      <c r="N330" s="34"/>
      <c r="O330" s="63"/>
      <c r="P330" s="63"/>
      <c r="Q330" s="63"/>
    </row>
    <row r="331" spans="1:17" ht="15.75" customHeight="1" x14ac:dyDescent="0.2">
      <c r="A331" s="21"/>
      <c r="B331" s="22"/>
      <c r="C331" s="17">
        <f>IF(O331=0,IF(N331="Y",IF('Expense Categories'!$G$4="Y",G331-ROUND(E331,2)-ROUND(D331,2),Expenses!G331),G331),0)</f>
        <v>0</v>
      </c>
      <c r="D331" s="17">
        <f>IF(H331='Expense Categories'!A$2,IF(N331="Y",IF('Expense Categories'!$G$4="Y",IF(ISNUMBER(MATCH(H331,'Expense Categories'!$D$2:$D$15,0)),0,(($G331-$F331)/2)/'Expense Categories'!$I$1*'Expense Categories'!$G$1),0),0),IF(N331="Y",IF('Expense Categories'!$G$4="Y",IF(ISNUMBER(MATCH(H331,'Expense Categories'!$D$2:$D$15,0)),0,($G331-$F331)/'Expense Categories'!$I$1*'Expense Categories'!$G$1),0),0))</f>
        <v>0</v>
      </c>
      <c r="E331" s="17">
        <f>IF(H331='Expense Categories'!A$2,IF(N331="Y",IF('Expense Categories'!$G$4="Y",IF(ISNUMBER(MATCH(H331,'Expense Categories'!$D$2:$D$15,0)),0,(($G331-$F331)/2)/'Expense Categories'!$I$1*'Expense Categories'!$G$2),0),0),IF(N331="Y",IF('Expense Categories'!$G$4="Y",IF(ISNUMBER(MATCH(H331,'Expense Categories'!$D$2:$D$15,0)),0,($G331-$F331)/'Expense Categories'!$I$1*'Expense Categories'!$G$2),0),0))</f>
        <v>0</v>
      </c>
      <c r="F331" s="18"/>
      <c r="G331" s="27"/>
      <c r="H331" s="21"/>
      <c r="N331" s="34"/>
      <c r="O331" s="63"/>
      <c r="P331" s="63"/>
      <c r="Q331" s="63"/>
    </row>
    <row r="332" spans="1:17" ht="15.75" customHeight="1" x14ac:dyDescent="0.2">
      <c r="A332" s="21"/>
      <c r="B332" s="22"/>
      <c r="C332" s="17">
        <f>IF(O332=0,IF(N332="Y",IF('Expense Categories'!$G$4="Y",G332-ROUND(E332,2)-ROUND(D332,2),Expenses!G332),G332),0)</f>
        <v>0</v>
      </c>
      <c r="D332" s="17">
        <f>IF(H332='Expense Categories'!A$2,IF(N332="Y",IF('Expense Categories'!$G$4="Y",IF(ISNUMBER(MATCH(H332,'Expense Categories'!$D$2:$D$15,0)),0,(($G332-$F332)/2)/'Expense Categories'!$I$1*'Expense Categories'!$G$1),0),0),IF(N332="Y",IF('Expense Categories'!$G$4="Y",IF(ISNUMBER(MATCH(H332,'Expense Categories'!$D$2:$D$15,0)),0,($G332-$F332)/'Expense Categories'!$I$1*'Expense Categories'!$G$1),0),0))</f>
        <v>0</v>
      </c>
      <c r="E332" s="17">
        <f>IF(H332='Expense Categories'!A$2,IF(N332="Y",IF('Expense Categories'!$G$4="Y",IF(ISNUMBER(MATCH(H332,'Expense Categories'!$D$2:$D$15,0)),0,(($G332-$F332)/2)/'Expense Categories'!$I$1*'Expense Categories'!$G$2),0),0),IF(N332="Y",IF('Expense Categories'!$G$4="Y",IF(ISNUMBER(MATCH(H332,'Expense Categories'!$D$2:$D$15,0)),0,($G332-$F332)/'Expense Categories'!$I$1*'Expense Categories'!$G$2),0),0))</f>
        <v>0</v>
      </c>
      <c r="F332" s="18"/>
      <c r="G332" s="27"/>
      <c r="H332" s="21"/>
      <c r="N332" s="34"/>
      <c r="O332" s="63"/>
      <c r="P332" s="63"/>
      <c r="Q332" s="63"/>
    </row>
    <row r="333" spans="1:17" ht="15.75" customHeight="1" x14ac:dyDescent="0.2">
      <c r="A333" s="21"/>
      <c r="B333" s="22"/>
      <c r="C333" s="17">
        <f>IF(O333=0,IF(N333="Y",IF('Expense Categories'!$G$4="Y",G333-ROUND(E333,2)-ROUND(D333,2),Expenses!G333),G333),0)</f>
        <v>0</v>
      </c>
      <c r="D333" s="17">
        <f>IF(H333='Expense Categories'!A$2,IF(N333="Y",IF('Expense Categories'!$G$4="Y",IF(ISNUMBER(MATCH(H333,'Expense Categories'!$D$2:$D$15,0)),0,(($G333-$F333)/2)/'Expense Categories'!$I$1*'Expense Categories'!$G$1),0),0),IF(N333="Y",IF('Expense Categories'!$G$4="Y",IF(ISNUMBER(MATCH(H333,'Expense Categories'!$D$2:$D$15,0)),0,($G333-$F333)/'Expense Categories'!$I$1*'Expense Categories'!$G$1),0),0))</f>
        <v>0</v>
      </c>
      <c r="E333" s="17">
        <f>IF(H333='Expense Categories'!A$2,IF(N333="Y",IF('Expense Categories'!$G$4="Y",IF(ISNUMBER(MATCH(H333,'Expense Categories'!$D$2:$D$15,0)),0,(($G333-$F333)/2)/'Expense Categories'!$I$1*'Expense Categories'!$G$2),0),0),IF(N333="Y",IF('Expense Categories'!$G$4="Y",IF(ISNUMBER(MATCH(H333,'Expense Categories'!$D$2:$D$15,0)),0,($G333-$F333)/'Expense Categories'!$I$1*'Expense Categories'!$G$2),0),0))</f>
        <v>0</v>
      </c>
      <c r="F333" s="18"/>
      <c r="G333" s="18"/>
      <c r="H333" s="21"/>
      <c r="N333" s="34"/>
      <c r="O333" s="63"/>
      <c r="P333" s="63"/>
      <c r="Q333" s="63"/>
    </row>
    <row r="334" spans="1:17" ht="15.75" customHeight="1" x14ac:dyDescent="0.2">
      <c r="A334" s="21"/>
      <c r="B334" s="22"/>
      <c r="C334" s="17">
        <f>IF(O334=0,IF(N334="Y",IF('Expense Categories'!$G$4="Y",G334-ROUND(E334,2)-ROUND(D334,2),Expenses!G334),G334),0)</f>
        <v>0</v>
      </c>
      <c r="D334" s="17">
        <f>IF(H334='Expense Categories'!A$2,IF(N334="Y",IF('Expense Categories'!$G$4="Y",IF(ISNUMBER(MATCH(H334,'Expense Categories'!$D$2:$D$15,0)),0,(($G334-$F334)/2)/'Expense Categories'!$I$1*'Expense Categories'!$G$1),0),0),IF(N334="Y",IF('Expense Categories'!$G$4="Y",IF(ISNUMBER(MATCH(H334,'Expense Categories'!$D$2:$D$15,0)),0,($G334-$F334)/'Expense Categories'!$I$1*'Expense Categories'!$G$1),0),0))</f>
        <v>0</v>
      </c>
      <c r="E334" s="17">
        <f>IF(H334='Expense Categories'!A$2,IF(N334="Y",IF('Expense Categories'!$G$4="Y",IF(ISNUMBER(MATCH(H334,'Expense Categories'!$D$2:$D$15,0)),0,(($G334-$F334)/2)/'Expense Categories'!$I$1*'Expense Categories'!$G$2),0),0),IF(N334="Y",IF('Expense Categories'!$G$4="Y",IF(ISNUMBER(MATCH(H334,'Expense Categories'!$D$2:$D$15,0)),0,($G334-$F334)/'Expense Categories'!$I$1*'Expense Categories'!$G$2),0),0))</f>
        <v>0</v>
      </c>
      <c r="F334" s="18"/>
      <c r="G334" s="18"/>
      <c r="H334" s="21"/>
      <c r="N334" s="34"/>
      <c r="O334" s="63"/>
      <c r="P334" s="63"/>
      <c r="Q334" s="63"/>
    </row>
    <row r="335" spans="1:17" ht="15.75" customHeight="1" x14ac:dyDescent="0.2">
      <c r="A335" s="21"/>
      <c r="B335" s="22"/>
      <c r="C335" s="17">
        <f>IF(O335=0,IF(N335="Y",IF('Expense Categories'!$G$4="Y",G335-ROUND(E335,2)-ROUND(D335,2),Expenses!G335),G335),0)</f>
        <v>0</v>
      </c>
      <c r="D335" s="17">
        <f>IF(H335='Expense Categories'!A$2,IF(N335="Y",IF('Expense Categories'!$G$4="Y",IF(ISNUMBER(MATCH(H335,'Expense Categories'!$D$2:$D$15,0)),0,(($G335-$F335)/2)/'Expense Categories'!$I$1*'Expense Categories'!$G$1),0),0),IF(N335="Y",IF('Expense Categories'!$G$4="Y",IF(ISNUMBER(MATCH(H335,'Expense Categories'!$D$2:$D$15,0)),0,($G335-$F335)/'Expense Categories'!$I$1*'Expense Categories'!$G$1),0),0))</f>
        <v>0</v>
      </c>
      <c r="E335" s="17">
        <f>IF(H335='Expense Categories'!A$2,IF(N335="Y",IF('Expense Categories'!$G$4="Y",IF(ISNUMBER(MATCH(H335,'Expense Categories'!$D$2:$D$15,0)),0,(($G335-$F335)/2)/'Expense Categories'!$I$1*'Expense Categories'!$G$2),0),0),IF(N335="Y",IF('Expense Categories'!$G$4="Y",IF(ISNUMBER(MATCH(H335,'Expense Categories'!$D$2:$D$15,0)),0,($G335-$F335)/'Expense Categories'!$I$1*'Expense Categories'!$G$2),0),0))</f>
        <v>0</v>
      </c>
      <c r="F335" s="18"/>
      <c r="G335" s="18"/>
      <c r="H335" s="21"/>
      <c r="N335" s="34"/>
      <c r="O335" s="63"/>
      <c r="P335" s="63"/>
      <c r="Q335" s="63"/>
    </row>
    <row r="336" spans="1:17" ht="15.75" customHeight="1" x14ac:dyDescent="0.2">
      <c r="A336" s="21"/>
      <c r="B336" s="22"/>
      <c r="C336" s="17">
        <f>IF(O336=0,IF(N336="Y",IF('Expense Categories'!$G$4="Y",G336-ROUND(E336,2)-ROUND(D336,2),Expenses!G336),G336),0)</f>
        <v>0</v>
      </c>
      <c r="D336" s="17">
        <f>IF(H336='Expense Categories'!A$2,IF(N336="Y",IF('Expense Categories'!$G$4="Y",IF(ISNUMBER(MATCH(H336,'Expense Categories'!$D$2:$D$15,0)),0,(($G336-$F336)/2)/'Expense Categories'!$I$1*'Expense Categories'!$G$1),0),0),IF(N336="Y",IF('Expense Categories'!$G$4="Y",IF(ISNUMBER(MATCH(H336,'Expense Categories'!$D$2:$D$15,0)),0,($G336-$F336)/'Expense Categories'!$I$1*'Expense Categories'!$G$1),0),0))</f>
        <v>0</v>
      </c>
      <c r="E336" s="17">
        <f>IF(H336='Expense Categories'!A$2,IF(N336="Y",IF('Expense Categories'!$G$4="Y",IF(ISNUMBER(MATCH(H336,'Expense Categories'!$D$2:$D$15,0)),0,(($G336-$F336)/2)/'Expense Categories'!$I$1*'Expense Categories'!$G$2),0),0),IF(N336="Y",IF('Expense Categories'!$G$4="Y",IF(ISNUMBER(MATCH(H336,'Expense Categories'!$D$2:$D$15,0)),0,($G336-$F336)/'Expense Categories'!$I$1*'Expense Categories'!$G$2),0),0))</f>
        <v>0</v>
      </c>
      <c r="F336" s="18"/>
      <c r="G336" s="18"/>
      <c r="H336" s="21"/>
      <c r="N336" s="34"/>
      <c r="O336" s="63"/>
      <c r="P336" s="63"/>
      <c r="Q336" s="63"/>
    </row>
    <row r="337" spans="1:17" ht="15.75" customHeight="1" x14ac:dyDescent="0.2">
      <c r="A337" s="21"/>
      <c r="B337" s="22"/>
      <c r="C337" s="17">
        <f>IF(O337=0,IF(N337="Y",IF('Expense Categories'!$G$4="Y",G337-ROUND(E337,2)-ROUND(D337,2),Expenses!G337),G337),0)</f>
        <v>0</v>
      </c>
      <c r="D337" s="17">
        <f>IF(H337='Expense Categories'!A$2,IF(N337="Y",IF('Expense Categories'!$G$4="Y",IF(ISNUMBER(MATCH(H337,'Expense Categories'!$D$2:$D$15,0)),0,(($G337-$F337)/2)/'Expense Categories'!$I$1*'Expense Categories'!$G$1),0),0),IF(N337="Y",IF('Expense Categories'!$G$4="Y",IF(ISNUMBER(MATCH(H337,'Expense Categories'!$D$2:$D$15,0)),0,($G337-$F337)/'Expense Categories'!$I$1*'Expense Categories'!$G$1),0),0))</f>
        <v>0</v>
      </c>
      <c r="E337" s="17">
        <f>IF(H337='Expense Categories'!A$2,IF(N337="Y",IF('Expense Categories'!$G$4="Y",IF(ISNUMBER(MATCH(H337,'Expense Categories'!$D$2:$D$15,0)),0,(($G337-$F337)/2)/'Expense Categories'!$I$1*'Expense Categories'!$G$2),0),0),IF(N337="Y",IF('Expense Categories'!$G$4="Y",IF(ISNUMBER(MATCH(H337,'Expense Categories'!$D$2:$D$15,0)),0,($G337-$F337)/'Expense Categories'!$I$1*'Expense Categories'!$G$2),0),0))</f>
        <v>0</v>
      </c>
      <c r="F337" s="18"/>
      <c r="G337" s="26"/>
      <c r="H337" s="21"/>
      <c r="N337" s="34"/>
      <c r="O337" s="63"/>
      <c r="P337" s="63"/>
      <c r="Q337" s="63"/>
    </row>
    <row r="338" spans="1:17" ht="15.75" customHeight="1" x14ac:dyDescent="0.2">
      <c r="A338" s="32"/>
      <c r="B338" s="22"/>
      <c r="C338" s="17">
        <f>IF(O338=0,IF(N338="Y",IF('Expense Categories'!$G$4="Y",G338-ROUND(E338,2)-ROUND(D338,2),Expenses!G338),G338),0)</f>
        <v>0</v>
      </c>
      <c r="D338" s="17">
        <f>IF(H338='Expense Categories'!A$2,IF(N338="Y",IF('Expense Categories'!$G$4="Y",IF(ISNUMBER(MATCH(H338,'Expense Categories'!$D$2:$D$15,0)),0,(($G338-$F338)/2)/'Expense Categories'!$I$1*'Expense Categories'!$G$1),0),0),IF(N338="Y",IF('Expense Categories'!$G$4="Y",IF(ISNUMBER(MATCH(H338,'Expense Categories'!$D$2:$D$15,0)),0,($G338-$F338)/'Expense Categories'!$I$1*'Expense Categories'!$G$1),0),0))</f>
        <v>0</v>
      </c>
      <c r="E338" s="17">
        <f>IF(H338='Expense Categories'!A$2,IF(N338="Y",IF('Expense Categories'!$G$4="Y",IF(ISNUMBER(MATCH(H338,'Expense Categories'!$D$2:$D$15,0)),0,(($G338-$F338)/2)/'Expense Categories'!$I$1*'Expense Categories'!$G$2),0),0),IF(N338="Y",IF('Expense Categories'!$G$4="Y",IF(ISNUMBER(MATCH(H338,'Expense Categories'!$D$2:$D$15,0)),0,($G338-$F338)/'Expense Categories'!$I$1*'Expense Categories'!$G$2),0),0))</f>
        <v>0</v>
      </c>
      <c r="F338" s="18"/>
      <c r="G338" s="18"/>
      <c r="H338" s="32"/>
      <c r="N338" s="34"/>
      <c r="O338" s="63"/>
      <c r="P338" s="63"/>
      <c r="Q338" s="63"/>
    </row>
    <row r="339" spans="1:17" ht="15.75" customHeight="1" x14ac:dyDescent="0.2">
      <c r="A339" s="32"/>
      <c r="B339" s="22"/>
      <c r="C339" s="17">
        <f>IF(O339=0,IF(N339="Y",IF('Expense Categories'!$G$4="Y",G339-ROUND(E339,2)-ROUND(D339,2),Expenses!G339),G339),0)</f>
        <v>0</v>
      </c>
      <c r="D339" s="17">
        <f>IF(H339='Expense Categories'!A$2,IF(N339="Y",IF('Expense Categories'!$G$4="Y",IF(ISNUMBER(MATCH(H339,'Expense Categories'!$D$2:$D$15,0)),0,(($G339-$F339)/2)/'Expense Categories'!$I$1*'Expense Categories'!$G$1),0),0),IF(N339="Y",IF('Expense Categories'!$G$4="Y",IF(ISNUMBER(MATCH(H339,'Expense Categories'!$D$2:$D$15,0)),0,($G339-$F339)/'Expense Categories'!$I$1*'Expense Categories'!$G$1),0),0))</f>
        <v>0</v>
      </c>
      <c r="E339" s="17">
        <f>IF(H339='Expense Categories'!A$2,IF(N339="Y",IF('Expense Categories'!$G$4="Y",IF(ISNUMBER(MATCH(H339,'Expense Categories'!$D$2:$D$15,0)),0,(($G339-$F339)/2)/'Expense Categories'!$I$1*'Expense Categories'!$G$2),0),0),IF(N339="Y",IF('Expense Categories'!$G$4="Y",IF(ISNUMBER(MATCH(H339,'Expense Categories'!$D$2:$D$15,0)),0,($G339-$F339)/'Expense Categories'!$I$1*'Expense Categories'!$G$2),0),0))</f>
        <v>0</v>
      </c>
      <c r="F339" s="18"/>
      <c r="G339" s="18"/>
      <c r="H339" s="32"/>
      <c r="N339" s="34"/>
      <c r="O339" s="63"/>
      <c r="P339" s="63"/>
      <c r="Q339" s="63"/>
    </row>
    <row r="340" spans="1:17" ht="15.75" customHeight="1" x14ac:dyDescent="0.2">
      <c r="A340" s="21"/>
      <c r="B340" s="22"/>
      <c r="C340" s="17">
        <f>IF(O340=0,IF(N340="Y",IF('Expense Categories'!$G$4="Y",G340-ROUND(E340,2)-ROUND(D340,2),Expenses!G340),G340),0)</f>
        <v>0</v>
      </c>
      <c r="D340" s="17">
        <f>IF(H340='Expense Categories'!A$2,IF(N340="Y",IF('Expense Categories'!$G$4="Y",IF(ISNUMBER(MATCH(H340,'Expense Categories'!$D$2:$D$15,0)),0,(($G340-$F340)/2)/'Expense Categories'!$I$1*'Expense Categories'!$G$1),0),0),IF(N340="Y",IF('Expense Categories'!$G$4="Y",IF(ISNUMBER(MATCH(H340,'Expense Categories'!$D$2:$D$15,0)),0,($G340-$F340)/'Expense Categories'!$I$1*'Expense Categories'!$G$1),0),0))</f>
        <v>0</v>
      </c>
      <c r="E340" s="17">
        <f>IF(H340='Expense Categories'!A$2,IF(N340="Y",IF('Expense Categories'!$G$4="Y",IF(ISNUMBER(MATCH(H340,'Expense Categories'!$D$2:$D$15,0)),0,(($G340-$F340)/2)/'Expense Categories'!$I$1*'Expense Categories'!$G$2),0),0),IF(N340="Y",IF('Expense Categories'!$G$4="Y",IF(ISNUMBER(MATCH(H340,'Expense Categories'!$D$2:$D$15,0)),0,($G340-$F340)/'Expense Categories'!$I$1*'Expense Categories'!$G$2),0),0))</f>
        <v>0</v>
      </c>
      <c r="F340" s="18"/>
      <c r="G340" s="18"/>
      <c r="H340" s="21"/>
      <c r="N340" s="34"/>
      <c r="O340" s="63"/>
      <c r="P340" s="63"/>
      <c r="Q340" s="63"/>
    </row>
    <row r="341" spans="1:17" ht="15.75" customHeight="1" x14ac:dyDescent="0.2">
      <c r="A341" s="21"/>
      <c r="B341" s="22"/>
      <c r="C341" s="17">
        <f>IF(O341=0,IF(N341="Y",IF('Expense Categories'!$G$4="Y",G341-ROUND(E341,2)-ROUND(D341,2),Expenses!G341),G341),0)</f>
        <v>0</v>
      </c>
      <c r="D341" s="17">
        <f>IF(H341='Expense Categories'!A$2,IF(N341="Y",IF('Expense Categories'!$G$4="Y",IF(ISNUMBER(MATCH(H341,'Expense Categories'!$D$2:$D$15,0)),0,(($G341-$F341)/2)/'Expense Categories'!$I$1*'Expense Categories'!$G$1),0),0),IF(N341="Y",IF('Expense Categories'!$G$4="Y",IF(ISNUMBER(MATCH(H341,'Expense Categories'!$D$2:$D$15,0)),0,($G341-$F341)/'Expense Categories'!$I$1*'Expense Categories'!$G$1),0),0))</f>
        <v>0</v>
      </c>
      <c r="E341" s="17">
        <f>IF(H341='Expense Categories'!A$2,IF(N341="Y",IF('Expense Categories'!$G$4="Y",IF(ISNUMBER(MATCH(H341,'Expense Categories'!$D$2:$D$15,0)),0,(($G341-$F341)/2)/'Expense Categories'!$I$1*'Expense Categories'!$G$2),0),0),IF(N341="Y",IF('Expense Categories'!$G$4="Y",IF(ISNUMBER(MATCH(H341,'Expense Categories'!$D$2:$D$15,0)),0,($G341-$F341)/'Expense Categories'!$I$1*'Expense Categories'!$G$2),0),0))</f>
        <v>0</v>
      </c>
      <c r="F341" s="18"/>
      <c r="G341" s="18"/>
      <c r="H341" s="21"/>
      <c r="N341" s="34"/>
      <c r="O341" s="63"/>
      <c r="P341" s="63"/>
      <c r="Q341" s="63"/>
    </row>
    <row r="342" spans="1:17" ht="15.75" customHeight="1" x14ac:dyDescent="0.2">
      <c r="A342" s="21"/>
      <c r="B342" s="22"/>
      <c r="C342" s="17">
        <f>IF(O342=0,IF(N342="Y",IF('Expense Categories'!$G$4="Y",G342-ROUND(E342,2)-ROUND(D342,2),Expenses!G342),G342),0)</f>
        <v>0</v>
      </c>
      <c r="D342" s="17">
        <f>IF(H342='Expense Categories'!A$2,IF(N342="Y",IF('Expense Categories'!$G$4="Y",IF(ISNUMBER(MATCH(H342,'Expense Categories'!$D$2:$D$15,0)),0,(($G342-$F342)/2)/'Expense Categories'!$I$1*'Expense Categories'!$G$1),0),0),IF(N342="Y",IF('Expense Categories'!$G$4="Y",IF(ISNUMBER(MATCH(H342,'Expense Categories'!$D$2:$D$15,0)),0,($G342-$F342)/'Expense Categories'!$I$1*'Expense Categories'!$G$1),0),0))</f>
        <v>0</v>
      </c>
      <c r="E342" s="17">
        <f>IF(H342='Expense Categories'!A$2,IF(N342="Y",IF('Expense Categories'!$G$4="Y",IF(ISNUMBER(MATCH(H342,'Expense Categories'!$D$2:$D$15,0)),0,(($G342-$F342)/2)/'Expense Categories'!$I$1*'Expense Categories'!$G$2),0),0),IF(N342="Y",IF('Expense Categories'!$G$4="Y",IF(ISNUMBER(MATCH(H342,'Expense Categories'!$D$2:$D$15,0)),0,($G342-$F342)/'Expense Categories'!$I$1*'Expense Categories'!$G$2),0),0))</f>
        <v>0</v>
      </c>
      <c r="F342" s="18"/>
      <c r="G342" s="18"/>
      <c r="H342" s="21"/>
      <c r="N342" s="34"/>
      <c r="O342" s="63"/>
      <c r="P342" s="63"/>
      <c r="Q342" s="63"/>
    </row>
    <row r="343" spans="1:17" ht="15.75" customHeight="1" x14ac:dyDescent="0.2">
      <c r="A343" s="21"/>
      <c r="B343" s="22"/>
      <c r="C343" s="17">
        <f>IF(O343=0,IF(N343="Y",IF('Expense Categories'!$G$4="Y",G343-ROUND(E343,2)-ROUND(D343,2),Expenses!G343),G343),0)</f>
        <v>0</v>
      </c>
      <c r="D343" s="17">
        <f>IF(H343='Expense Categories'!A$2,IF(N343="Y",IF('Expense Categories'!$G$4="Y",IF(ISNUMBER(MATCH(H343,'Expense Categories'!$D$2:$D$15,0)),0,(($G343-$F343)/2)/'Expense Categories'!$I$1*'Expense Categories'!$G$1),0),0),IF(N343="Y",IF('Expense Categories'!$G$4="Y",IF(ISNUMBER(MATCH(H343,'Expense Categories'!$D$2:$D$15,0)),0,($G343-$F343)/'Expense Categories'!$I$1*'Expense Categories'!$G$1),0),0))</f>
        <v>0</v>
      </c>
      <c r="E343" s="17">
        <f>IF(H343='Expense Categories'!A$2,IF(N343="Y",IF('Expense Categories'!$G$4="Y",IF(ISNUMBER(MATCH(H343,'Expense Categories'!$D$2:$D$15,0)),0,(($G343-$F343)/2)/'Expense Categories'!$I$1*'Expense Categories'!$G$2),0),0),IF(N343="Y",IF('Expense Categories'!$G$4="Y",IF(ISNUMBER(MATCH(H343,'Expense Categories'!$D$2:$D$15,0)),0,($G343-$F343)/'Expense Categories'!$I$1*'Expense Categories'!$G$2),0),0))</f>
        <v>0</v>
      </c>
      <c r="F343" s="18"/>
      <c r="G343" s="18"/>
      <c r="H343" s="21"/>
      <c r="N343" s="34"/>
      <c r="O343" s="63"/>
      <c r="P343" s="63"/>
      <c r="Q343" s="63"/>
    </row>
    <row r="344" spans="1:17" ht="15.75" customHeight="1" x14ac:dyDescent="0.2">
      <c r="A344" s="21"/>
      <c r="B344" s="22"/>
      <c r="C344" s="17">
        <f>IF(O344=0,IF(N344="Y",IF('Expense Categories'!$G$4="Y",G344-ROUND(E344,2)-ROUND(D344,2),Expenses!G344),G344),0)</f>
        <v>0</v>
      </c>
      <c r="D344" s="17">
        <f>IF(H344='Expense Categories'!A$2,IF(N344="Y",IF('Expense Categories'!$G$4="Y",IF(ISNUMBER(MATCH(H344,'Expense Categories'!$D$2:$D$15,0)),0,(($G344-$F344)/2)/'Expense Categories'!$I$1*'Expense Categories'!$G$1),0),0),IF(N344="Y",IF('Expense Categories'!$G$4="Y",IF(ISNUMBER(MATCH(H344,'Expense Categories'!$D$2:$D$15,0)),0,($G344-$F344)/'Expense Categories'!$I$1*'Expense Categories'!$G$1),0),0))</f>
        <v>0</v>
      </c>
      <c r="E344" s="17">
        <f>IF(H344='Expense Categories'!A$2,IF(N344="Y",IF('Expense Categories'!$G$4="Y",IF(ISNUMBER(MATCH(H344,'Expense Categories'!$D$2:$D$15,0)),0,(($G344-$F344)/2)/'Expense Categories'!$I$1*'Expense Categories'!$G$2),0),0),IF(N344="Y",IF('Expense Categories'!$G$4="Y",IF(ISNUMBER(MATCH(H344,'Expense Categories'!$D$2:$D$15,0)),0,($G344-$F344)/'Expense Categories'!$I$1*'Expense Categories'!$G$2),0),0))</f>
        <v>0</v>
      </c>
      <c r="F344" s="18"/>
      <c r="G344" s="26"/>
      <c r="H344" s="21"/>
      <c r="N344" s="34"/>
      <c r="O344" s="63"/>
      <c r="P344" s="63"/>
      <c r="Q344" s="63"/>
    </row>
    <row r="345" spans="1:17" ht="15.75" customHeight="1" x14ac:dyDescent="0.2">
      <c r="A345" s="21"/>
      <c r="B345" s="22"/>
      <c r="C345" s="17">
        <f>IF(O345=0,IF(N345="Y",IF('Expense Categories'!$G$4="Y",G345-ROUND(E345,2)-ROUND(D345,2),Expenses!G345),G345),0)</f>
        <v>0</v>
      </c>
      <c r="D345" s="17">
        <f>IF(H345='Expense Categories'!A$2,IF(N345="Y",IF('Expense Categories'!$G$4="Y",IF(ISNUMBER(MATCH(H345,'Expense Categories'!$D$2:$D$15,0)),0,(($G345-$F345)/2)/'Expense Categories'!$I$1*'Expense Categories'!$G$1),0),0),IF(N345="Y",IF('Expense Categories'!$G$4="Y",IF(ISNUMBER(MATCH(H345,'Expense Categories'!$D$2:$D$15,0)),0,($G345-$F345)/'Expense Categories'!$I$1*'Expense Categories'!$G$1),0),0))</f>
        <v>0</v>
      </c>
      <c r="E345" s="17">
        <f>IF(H345='Expense Categories'!A$2,IF(N345="Y",IF('Expense Categories'!$G$4="Y",IF(ISNUMBER(MATCH(H345,'Expense Categories'!$D$2:$D$15,0)),0,(($G345-$F345)/2)/'Expense Categories'!$I$1*'Expense Categories'!$G$2),0),0),IF(N345="Y",IF('Expense Categories'!$G$4="Y",IF(ISNUMBER(MATCH(H345,'Expense Categories'!$D$2:$D$15,0)),0,($G345-$F345)/'Expense Categories'!$I$1*'Expense Categories'!$G$2),0),0))</f>
        <v>0</v>
      </c>
      <c r="F345" s="18"/>
      <c r="G345" s="26"/>
      <c r="H345" s="21"/>
      <c r="N345" s="34"/>
      <c r="O345" s="63"/>
      <c r="P345" s="63"/>
      <c r="Q345" s="63"/>
    </row>
    <row r="346" spans="1:17" ht="15.75" customHeight="1" x14ac:dyDescent="0.2">
      <c r="A346" s="21"/>
      <c r="B346" s="22"/>
      <c r="C346" s="17">
        <f>IF(O346=0,IF(N346="Y",IF('Expense Categories'!$G$4="Y",G346-ROUND(E346,2)-ROUND(D346,2),Expenses!G346),G346),0)</f>
        <v>0</v>
      </c>
      <c r="D346" s="17">
        <f>IF(H346='Expense Categories'!A$2,IF(N346="Y",IF('Expense Categories'!$G$4="Y",IF(ISNUMBER(MATCH(H346,'Expense Categories'!$D$2:$D$15,0)),0,(($G346-$F346)/2)/'Expense Categories'!$I$1*'Expense Categories'!$G$1),0),0),IF(N346="Y",IF('Expense Categories'!$G$4="Y",IF(ISNUMBER(MATCH(H346,'Expense Categories'!$D$2:$D$15,0)),0,($G346-$F346)/'Expense Categories'!$I$1*'Expense Categories'!$G$1),0),0))</f>
        <v>0</v>
      </c>
      <c r="E346" s="17">
        <f>IF(H346='Expense Categories'!A$2,IF(N346="Y",IF('Expense Categories'!$G$4="Y",IF(ISNUMBER(MATCH(H346,'Expense Categories'!$D$2:$D$15,0)),0,(($G346-$F346)/2)/'Expense Categories'!$I$1*'Expense Categories'!$G$2),0),0),IF(N346="Y",IF('Expense Categories'!$G$4="Y",IF(ISNUMBER(MATCH(H346,'Expense Categories'!$D$2:$D$15,0)),0,($G346-$F346)/'Expense Categories'!$I$1*'Expense Categories'!$G$2),0),0))</f>
        <v>0</v>
      </c>
      <c r="F346" s="18"/>
      <c r="G346" s="26"/>
      <c r="H346" s="21"/>
      <c r="N346" s="34"/>
      <c r="O346" s="63"/>
      <c r="P346" s="63"/>
      <c r="Q346" s="63"/>
    </row>
    <row r="347" spans="1:17" ht="15.75" customHeight="1" x14ac:dyDescent="0.2">
      <c r="A347" s="21"/>
      <c r="B347" s="22"/>
      <c r="C347" s="17">
        <f>IF(O347=0,IF(N347="Y",IF('Expense Categories'!$G$4="Y",G347-ROUND(E347,2)-ROUND(D347,2),Expenses!G347),G347),0)</f>
        <v>0</v>
      </c>
      <c r="D347" s="17">
        <f>IF(H347='Expense Categories'!A$2,IF(N347="Y",IF('Expense Categories'!$G$4="Y",IF(ISNUMBER(MATCH(H347,'Expense Categories'!$D$2:$D$15,0)),0,(($G347-$F347)/2)/'Expense Categories'!$I$1*'Expense Categories'!$G$1),0),0),IF(N347="Y",IF('Expense Categories'!$G$4="Y",IF(ISNUMBER(MATCH(H347,'Expense Categories'!$D$2:$D$15,0)),0,($G347-$F347)/'Expense Categories'!$I$1*'Expense Categories'!$G$1),0),0))</f>
        <v>0</v>
      </c>
      <c r="E347" s="17">
        <f>IF(H347='Expense Categories'!A$2,IF(N347="Y",IF('Expense Categories'!$G$4="Y",IF(ISNUMBER(MATCH(H347,'Expense Categories'!$D$2:$D$15,0)),0,(($G347-$F347)/2)/'Expense Categories'!$I$1*'Expense Categories'!$G$2),0),0),IF(N347="Y",IF('Expense Categories'!$G$4="Y",IF(ISNUMBER(MATCH(H347,'Expense Categories'!$D$2:$D$15,0)),0,($G347-$F347)/'Expense Categories'!$I$1*'Expense Categories'!$G$2),0),0))</f>
        <v>0</v>
      </c>
      <c r="F347" s="18"/>
      <c r="G347" s="26"/>
      <c r="H347" s="21"/>
      <c r="N347" s="34"/>
      <c r="O347" s="63"/>
      <c r="P347" s="63"/>
      <c r="Q347" s="63"/>
    </row>
    <row r="348" spans="1:17" ht="15.75" customHeight="1" x14ac:dyDescent="0.2">
      <c r="A348" s="21"/>
      <c r="B348" s="22"/>
      <c r="C348" s="17">
        <f>IF(O348=0,IF(N348="Y",IF('Expense Categories'!$G$4="Y",G348-ROUND(E348,2)-ROUND(D348,2),Expenses!G348),G348),0)</f>
        <v>0</v>
      </c>
      <c r="D348" s="17">
        <f>IF(H348='Expense Categories'!A$2,IF(N348="Y",IF('Expense Categories'!$G$4="Y",IF(ISNUMBER(MATCH(H348,'Expense Categories'!$D$2:$D$15,0)),0,(($G348-$F348)/2)/'Expense Categories'!$I$1*'Expense Categories'!$G$1),0),0),IF(N348="Y",IF('Expense Categories'!$G$4="Y",IF(ISNUMBER(MATCH(H348,'Expense Categories'!$D$2:$D$15,0)),0,($G348-$F348)/'Expense Categories'!$I$1*'Expense Categories'!$G$1),0),0))</f>
        <v>0</v>
      </c>
      <c r="E348" s="17">
        <f>IF(H348='Expense Categories'!A$2,IF(N348="Y",IF('Expense Categories'!$G$4="Y",IF(ISNUMBER(MATCH(H348,'Expense Categories'!$D$2:$D$15,0)),0,(($G348-$F348)/2)/'Expense Categories'!$I$1*'Expense Categories'!$G$2),0),0),IF(N348="Y",IF('Expense Categories'!$G$4="Y",IF(ISNUMBER(MATCH(H348,'Expense Categories'!$D$2:$D$15,0)),0,($G348-$F348)/'Expense Categories'!$I$1*'Expense Categories'!$G$2),0),0))</f>
        <v>0</v>
      </c>
      <c r="F348" s="18"/>
      <c r="G348" s="26"/>
      <c r="H348" s="21"/>
      <c r="N348" s="34"/>
      <c r="O348" s="63"/>
      <c r="P348" s="63"/>
      <c r="Q348" s="63"/>
    </row>
    <row r="349" spans="1:17" ht="15.75" customHeight="1" x14ac:dyDescent="0.2">
      <c r="A349" s="21"/>
      <c r="B349" s="22"/>
      <c r="C349" s="17">
        <f>IF(O349=0,IF(N349="Y",IF('Expense Categories'!$G$4="Y",G349-ROUND(E349,2)-ROUND(D349,2),Expenses!G349),G349),0)</f>
        <v>0</v>
      </c>
      <c r="D349" s="17">
        <f>IF(H349='Expense Categories'!A$2,IF(N349="Y",IF('Expense Categories'!$G$4="Y",IF(ISNUMBER(MATCH(H349,'Expense Categories'!$D$2:$D$15,0)),0,(($G349-$F349)/2)/'Expense Categories'!$I$1*'Expense Categories'!$G$1),0),0),IF(N349="Y",IF('Expense Categories'!$G$4="Y",IF(ISNUMBER(MATCH(H349,'Expense Categories'!$D$2:$D$15,0)),0,($G349-$F349)/'Expense Categories'!$I$1*'Expense Categories'!$G$1),0),0))</f>
        <v>0</v>
      </c>
      <c r="E349" s="17">
        <f>IF(H349='Expense Categories'!A$2,IF(N349="Y",IF('Expense Categories'!$G$4="Y",IF(ISNUMBER(MATCH(H349,'Expense Categories'!$D$2:$D$15,0)),0,(($G349-$F349)/2)/'Expense Categories'!$I$1*'Expense Categories'!$G$2),0),0),IF(N349="Y",IF('Expense Categories'!$G$4="Y",IF(ISNUMBER(MATCH(H349,'Expense Categories'!$D$2:$D$15,0)),0,($G349-$F349)/'Expense Categories'!$I$1*'Expense Categories'!$G$2),0),0))</f>
        <v>0</v>
      </c>
      <c r="F349" s="18"/>
      <c r="G349" s="26"/>
      <c r="H349" s="21"/>
      <c r="N349" s="34"/>
      <c r="O349" s="63"/>
      <c r="P349" s="63"/>
      <c r="Q349" s="63"/>
    </row>
    <row r="350" spans="1:17" ht="15.75" customHeight="1" x14ac:dyDescent="0.2">
      <c r="A350" s="21"/>
      <c r="B350" s="22"/>
      <c r="C350" s="17">
        <f>IF(O350=0,IF(N350="Y",IF('Expense Categories'!$G$4="Y",G350-ROUND(E350,2)-ROUND(D350,2),Expenses!G350),G350),0)</f>
        <v>0</v>
      </c>
      <c r="D350" s="17">
        <f>IF(H350='Expense Categories'!A$2,IF(N350="Y",IF('Expense Categories'!$G$4="Y",IF(ISNUMBER(MATCH(H350,'Expense Categories'!$D$2:$D$15,0)),0,(($G350-$F350)/2)/'Expense Categories'!$I$1*'Expense Categories'!$G$1),0),0),IF(N350="Y",IF('Expense Categories'!$G$4="Y",IF(ISNUMBER(MATCH(H350,'Expense Categories'!$D$2:$D$15,0)),0,($G350-$F350)/'Expense Categories'!$I$1*'Expense Categories'!$G$1),0),0))</f>
        <v>0</v>
      </c>
      <c r="E350" s="17">
        <f>IF(H350='Expense Categories'!A$2,IF(N350="Y",IF('Expense Categories'!$G$4="Y",IF(ISNUMBER(MATCH(H350,'Expense Categories'!$D$2:$D$15,0)),0,(($G350-$F350)/2)/'Expense Categories'!$I$1*'Expense Categories'!$G$2),0),0),IF(N350="Y",IF('Expense Categories'!$G$4="Y",IF(ISNUMBER(MATCH(H350,'Expense Categories'!$D$2:$D$15,0)),0,($G350-$F350)/'Expense Categories'!$I$1*'Expense Categories'!$G$2),0),0))</f>
        <v>0</v>
      </c>
      <c r="F350" s="18"/>
      <c r="G350" s="26"/>
      <c r="H350" s="21"/>
      <c r="N350" s="34"/>
      <c r="O350" s="63"/>
      <c r="P350" s="63"/>
      <c r="Q350" s="63"/>
    </row>
    <row r="351" spans="1:17" ht="15.75" customHeight="1" x14ac:dyDescent="0.2">
      <c r="A351" s="21"/>
      <c r="B351" s="22"/>
      <c r="C351" s="17">
        <f>IF(O351=0,IF(N351="Y",IF('Expense Categories'!$G$4="Y",G351-ROUND(E351,2)-ROUND(D351,2),Expenses!G351),G351),0)</f>
        <v>0</v>
      </c>
      <c r="D351" s="17">
        <f>IF(H351='Expense Categories'!A$2,IF(N351="Y",IF('Expense Categories'!$G$4="Y",IF(ISNUMBER(MATCH(H351,'Expense Categories'!$D$2:$D$15,0)),0,(($G351-$F351)/2)/'Expense Categories'!$I$1*'Expense Categories'!$G$1),0),0),IF(N351="Y",IF('Expense Categories'!$G$4="Y",IF(ISNUMBER(MATCH(H351,'Expense Categories'!$D$2:$D$15,0)),0,($G351-$F351)/'Expense Categories'!$I$1*'Expense Categories'!$G$1),0),0))</f>
        <v>0</v>
      </c>
      <c r="E351" s="17">
        <f>IF(H351='Expense Categories'!A$2,IF(N351="Y",IF('Expense Categories'!$G$4="Y",IF(ISNUMBER(MATCH(H351,'Expense Categories'!$D$2:$D$15,0)),0,(($G351-$F351)/2)/'Expense Categories'!$I$1*'Expense Categories'!$G$2),0),0),IF(N351="Y",IF('Expense Categories'!$G$4="Y",IF(ISNUMBER(MATCH(H351,'Expense Categories'!$D$2:$D$15,0)),0,($G351-$F351)/'Expense Categories'!$I$1*'Expense Categories'!$G$2),0),0))</f>
        <v>0</v>
      </c>
      <c r="F351" s="18"/>
      <c r="G351" s="18"/>
      <c r="H351" s="21"/>
      <c r="N351" s="34"/>
      <c r="O351" s="63"/>
      <c r="P351" s="63"/>
      <c r="Q351" s="63"/>
    </row>
    <row r="352" spans="1:17" ht="15.75" customHeight="1" x14ac:dyDescent="0.2">
      <c r="A352" s="21"/>
      <c r="B352" s="22"/>
      <c r="C352" s="17">
        <f>IF(O352=0,IF(N352="Y",IF('Expense Categories'!$G$4="Y",G352-ROUND(E352,2)-ROUND(D352,2),Expenses!G352),G352),0)</f>
        <v>0</v>
      </c>
      <c r="D352" s="17">
        <f>IF(H352='Expense Categories'!A$2,IF(N352="Y",IF('Expense Categories'!$G$4="Y",IF(ISNUMBER(MATCH(H352,'Expense Categories'!$D$2:$D$15,0)),0,(($G352-$F352)/2)/'Expense Categories'!$I$1*'Expense Categories'!$G$1),0),0),IF(N352="Y",IF('Expense Categories'!$G$4="Y",IF(ISNUMBER(MATCH(H352,'Expense Categories'!$D$2:$D$15,0)),0,($G352-$F352)/'Expense Categories'!$I$1*'Expense Categories'!$G$1),0),0))</f>
        <v>0</v>
      </c>
      <c r="E352" s="17">
        <f>IF(H352='Expense Categories'!A$2,IF(N352="Y",IF('Expense Categories'!$G$4="Y",IF(ISNUMBER(MATCH(H352,'Expense Categories'!$D$2:$D$15,0)),0,(($G352-$F352)/2)/'Expense Categories'!$I$1*'Expense Categories'!$G$2),0),0),IF(N352="Y",IF('Expense Categories'!$G$4="Y",IF(ISNUMBER(MATCH(H352,'Expense Categories'!$D$2:$D$15,0)),0,($G352-$F352)/'Expense Categories'!$I$1*'Expense Categories'!$G$2),0),0))</f>
        <v>0</v>
      </c>
      <c r="F352" s="18"/>
      <c r="G352" s="18"/>
      <c r="H352" s="21"/>
      <c r="N352" s="34"/>
      <c r="O352" s="63"/>
      <c r="P352" s="63"/>
      <c r="Q352" s="63"/>
    </row>
    <row r="353" spans="1:17" ht="15.75" customHeight="1" x14ac:dyDescent="0.2">
      <c r="A353" s="20"/>
      <c r="B353" s="22"/>
      <c r="C353" s="17">
        <f>IF(O353=0,IF(N353="Y",IF('Expense Categories'!$G$4="Y",G353-ROUND(E353,2)-ROUND(D353,2),Expenses!G353),G353),0)</f>
        <v>0</v>
      </c>
      <c r="D353" s="17">
        <f>IF(H353='Expense Categories'!A$2,IF(N353="Y",IF('Expense Categories'!$G$4="Y",IF(ISNUMBER(MATCH(H353,'Expense Categories'!$D$2:$D$15,0)),0,(($G353-$F353)/2)/'Expense Categories'!$I$1*'Expense Categories'!$G$1),0),0),IF(N353="Y",IF('Expense Categories'!$G$4="Y",IF(ISNUMBER(MATCH(H353,'Expense Categories'!$D$2:$D$15,0)),0,($G353-$F353)/'Expense Categories'!$I$1*'Expense Categories'!$G$1),0),0))</f>
        <v>0</v>
      </c>
      <c r="E353" s="17">
        <f>IF(H353='Expense Categories'!A$2,IF(N353="Y",IF('Expense Categories'!$G$4="Y",IF(ISNUMBER(MATCH(H353,'Expense Categories'!$D$2:$D$15,0)),0,(($G353-$F353)/2)/'Expense Categories'!$I$1*'Expense Categories'!$G$2),0),0),IF(N353="Y",IF('Expense Categories'!$G$4="Y",IF(ISNUMBER(MATCH(H353,'Expense Categories'!$D$2:$D$15,0)),0,($G353-$F353)/'Expense Categories'!$I$1*'Expense Categories'!$G$2),0),0))</f>
        <v>0</v>
      </c>
      <c r="F353" s="18"/>
      <c r="G353" s="26"/>
      <c r="H353" s="20"/>
      <c r="N353" s="34"/>
      <c r="O353" s="63"/>
      <c r="P353" s="63"/>
      <c r="Q353" s="63"/>
    </row>
    <row r="354" spans="1:17" ht="15.75" customHeight="1" x14ac:dyDescent="0.2">
      <c r="A354" s="20"/>
      <c r="B354" s="22"/>
      <c r="C354" s="17">
        <f>IF(O354=0,IF(N354="Y",IF('Expense Categories'!$G$4="Y",G354-ROUND(E354,2)-ROUND(D354,2),Expenses!G354),G354),0)</f>
        <v>0</v>
      </c>
      <c r="D354" s="17">
        <f>IF(H354='Expense Categories'!A$2,IF(N354="Y",IF('Expense Categories'!$G$4="Y",IF(ISNUMBER(MATCH(H354,'Expense Categories'!$D$2:$D$15,0)),0,(($G354-$F354)/2)/'Expense Categories'!$I$1*'Expense Categories'!$G$1),0),0),IF(N354="Y",IF('Expense Categories'!$G$4="Y",IF(ISNUMBER(MATCH(H354,'Expense Categories'!$D$2:$D$15,0)),0,($G354-$F354)/'Expense Categories'!$I$1*'Expense Categories'!$G$1),0),0))</f>
        <v>0</v>
      </c>
      <c r="E354" s="17">
        <f>IF(H354='Expense Categories'!A$2,IF(N354="Y",IF('Expense Categories'!$G$4="Y",IF(ISNUMBER(MATCH(H354,'Expense Categories'!$D$2:$D$15,0)),0,(($G354-$F354)/2)/'Expense Categories'!$I$1*'Expense Categories'!$G$2),0),0),IF(N354="Y",IF('Expense Categories'!$G$4="Y",IF(ISNUMBER(MATCH(H354,'Expense Categories'!$D$2:$D$15,0)),0,($G354-$F354)/'Expense Categories'!$I$1*'Expense Categories'!$G$2),0),0))</f>
        <v>0</v>
      </c>
      <c r="F354" s="18"/>
      <c r="G354" s="26"/>
      <c r="H354" s="20"/>
      <c r="N354" s="34"/>
      <c r="O354" s="63"/>
      <c r="P354" s="63"/>
      <c r="Q354" s="63"/>
    </row>
    <row r="355" spans="1:17" ht="15.75" customHeight="1" x14ac:dyDescent="0.2">
      <c r="A355" s="20"/>
      <c r="B355" s="22"/>
      <c r="C355" s="17">
        <f>IF(O355=0,IF(N355="Y",IF('Expense Categories'!$G$4="Y",G355-ROUND(E355,2)-ROUND(D355,2),Expenses!G355),G355),0)</f>
        <v>0</v>
      </c>
      <c r="D355" s="17">
        <f>IF(H355='Expense Categories'!A$2,IF(N355="Y",IF('Expense Categories'!$G$4="Y",IF(ISNUMBER(MATCH(H355,'Expense Categories'!$D$2:$D$15,0)),0,(($G355-$F355)/2)/'Expense Categories'!$I$1*'Expense Categories'!$G$1),0),0),IF(N355="Y",IF('Expense Categories'!$G$4="Y",IF(ISNUMBER(MATCH(H355,'Expense Categories'!$D$2:$D$15,0)),0,($G355-$F355)/'Expense Categories'!$I$1*'Expense Categories'!$G$1),0),0))</f>
        <v>0</v>
      </c>
      <c r="E355" s="17">
        <f>IF(H355='Expense Categories'!A$2,IF(N355="Y",IF('Expense Categories'!$G$4="Y",IF(ISNUMBER(MATCH(H355,'Expense Categories'!$D$2:$D$15,0)),0,(($G355-$F355)/2)/'Expense Categories'!$I$1*'Expense Categories'!$G$2),0),0),IF(N355="Y",IF('Expense Categories'!$G$4="Y",IF(ISNUMBER(MATCH(H355,'Expense Categories'!$D$2:$D$15,0)),0,($G355-$F355)/'Expense Categories'!$I$1*'Expense Categories'!$G$2),0),0))</f>
        <v>0</v>
      </c>
      <c r="F355" s="18"/>
      <c r="G355" s="26"/>
      <c r="H355" s="20"/>
      <c r="N355" s="34"/>
      <c r="O355" s="63"/>
      <c r="P355" s="63"/>
      <c r="Q355" s="63"/>
    </row>
    <row r="356" spans="1:17" ht="15.75" customHeight="1" x14ac:dyDescent="0.2">
      <c r="A356" s="20"/>
      <c r="B356" s="22"/>
      <c r="C356" s="17">
        <f>IF(O356=0,IF(N356="Y",IF('Expense Categories'!$G$4="Y",G356-ROUND(E356,2)-ROUND(D356,2),Expenses!G356),G356),0)</f>
        <v>0</v>
      </c>
      <c r="D356" s="17">
        <f>IF(H356='Expense Categories'!A$2,IF(N356="Y",IF('Expense Categories'!$G$4="Y",IF(ISNUMBER(MATCH(H356,'Expense Categories'!$D$2:$D$15,0)),0,(($G356-$F356)/2)/'Expense Categories'!$I$1*'Expense Categories'!$G$1),0),0),IF(N356="Y",IF('Expense Categories'!$G$4="Y",IF(ISNUMBER(MATCH(H356,'Expense Categories'!$D$2:$D$15,0)),0,($G356-$F356)/'Expense Categories'!$I$1*'Expense Categories'!$G$1),0),0))</f>
        <v>0</v>
      </c>
      <c r="E356" s="17">
        <f>IF(H356='Expense Categories'!A$2,IF(N356="Y",IF('Expense Categories'!$G$4="Y",IF(ISNUMBER(MATCH(H356,'Expense Categories'!$D$2:$D$15,0)),0,(($G356-$F356)/2)/'Expense Categories'!$I$1*'Expense Categories'!$G$2),0),0),IF(N356="Y",IF('Expense Categories'!$G$4="Y",IF(ISNUMBER(MATCH(H356,'Expense Categories'!$D$2:$D$15,0)),0,($G356-$F356)/'Expense Categories'!$I$1*'Expense Categories'!$G$2),0),0))</f>
        <v>0</v>
      </c>
      <c r="F356" s="18"/>
      <c r="G356" s="26"/>
      <c r="H356" s="20"/>
      <c r="N356" s="34"/>
      <c r="O356" s="63"/>
      <c r="P356" s="63"/>
      <c r="Q356" s="63"/>
    </row>
    <row r="357" spans="1:17" ht="15.75" customHeight="1" x14ac:dyDescent="0.2">
      <c r="A357" s="20"/>
      <c r="B357" s="22"/>
      <c r="C357" s="17">
        <f>IF(O357=0,IF(N357="Y",IF('Expense Categories'!$G$4="Y",G357-ROUND(E357,2)-ROUND(D357,2),Expenses!G357),G357),0)</f>
        <v>0</v>
      </c>
      <c r="D357" s="17">
        <f>IF(H357='Expense Categories'!A$2,IF(N357="Y",IF('Expense Categories'!$G$4="Y",IF(ISNUMBER(MATCH(H357,'Expense Categories'!$D$2:$D$15,0)),0,(($G357-$F357)/2)/'Expense Categories'!$I$1*'Expense Categories'!$G$1),0),0),IF(N357="Y",IF('Expense Categories'!$G$4="Y",IF(ISNUMBER(MATCH(H357,'Expense Categories'!$D$2:$D$15,0)),0,($G357-$F357)/'Expense Categories'!$I$1*'Expense Categories'!$G$1),0),0))</f>
        <v>0</v>
      </c>
      <c r="E357" s="17">
        <f>IF(H357='Expense Categories'!A$2,IF(N357="Y",IF('Expense Categories'!$G$4="Y",IF(ISNUMBER(MATCH(H357,'Expense Categories'!$D$2:$D$15,0)),0,(($G357-$F357)/2)/'Expense Categories'!$I$1*'Expense Categories'!$G$2),0),0),IF(N357="Y",IF('Expense Categories'!$G$4="Y",IF(ISNUMBER(MATCH(H357,'Expense Categories'!$D$2:$D$15,0)),0,($G357-$F357)/'Expense Categories'!$I$1*'Expense Categories'!$G$2),0),0))</f>
        <v>0</v>
      </c>
      <c r="F357" s="18"/>
      <c r="G357" s="26"/>
      <c r="H357" s="20"/>
      <c r="N357" s="34"/>
      <c r="O357" s="63"/>
      <c r="P357" s="63"/>
      <c r="Q357" s="63"/>
    </row>
    <row r="358" spans="1:17" ht="15.75" customHeight="1" x14ac:dyDescent="0.2">
      <c r="A358" s="20"/>
      <c r="B358" s="22"/>
      <c r="C358" s="17">
        <f>IF(O358=0,IF(N358="Y",IF('Expense Categories'!$G$4="Y",G358-ROUND(E358,2)-ROUND(D358,2),Expenses!G358),G358),0)</f>
        <v>0</v>
      </c>
      <c r="D358" s="17">
        <f>IF(H358='Expense Categories'!A$2,IF(N358="Y",IF('Expense Categories'!$G$4="Y",IF(ISNUMBER(MATCH(H358,'Expense Categories'!$D$2:$D$15,0)),0,(($G358-$F358)/2)/'Expense Categories'!$I$1*'Expense Categories'!$G$1),0),0),IF(N358="Y",IF('Expense Categories'!$G$4="Y",IF(ISNUMBER(MATCH(H358,'Expense Categories'!$D$2:$D$15,0)),0,($G358-$F358)/'Expense Categories'!$I$1*'Expense Categories'!$G$1),0),0))</f>
        <v>0</v>
      </c>
      <c r="E358" s="17">
        <f>IF(H358='Expense Categories'!A$2,IF(N358="Y",IF('Expense Categories'!$G$4="Y",IF(ISNUMBER(MATCH(H358,'Expense Categories'!$D$2:$D$15,0)),0,(($G358-$F358)/2)/'Expense Categories'!$I$1*'Expense Categories'!$G$2),0),0),IF(N358="Y",IF('Expense Categories'!$G$4="Y",IF(ISNUMBER(MATCH(H358,'Expense Categories'!$D$2:$D$15,0)),0,($G358-$F358)/'Expense Categories'!$I$1*'Expense Categories'!$G$2),0),0))</f>
        <v>0</v>
      </c>
      <c r="F358" s="18"/>
      <c r="G358" s="26"/>
      <c r="H358" s="20"/>
      <c r="N358" s="34"/>
      <c r="O358" s="63"/>
      <c r="P358" s="63"/>
      <c r="Q358" s="63"/>
    </row>
    <row r="359" spans="1:17" ht="15.75" customHeight="1" x14ac:dyDescent="0.2">
      <c r="A359" s="20"/>
      <c r="B359" s="22"/>
      <c r="C359" s="17">
        <f>IF(O359=0,IF(N359="Y",IF('Expense Categories'!$G$4="Y",G359-ROUND(E359,2)-ROUND(D359,2),Expenses!G359),G359),0)</f>
        <v>0</v>
      </c>
      <c r="D359" s="17">
        <f>IF(H359='Expense Categories'!A$2,IF(N359="Y",IF('Expense Categories'!$G$4="Y",IF(ISNUMBER(MATCH(H359,'Expense Categories'!$D$2:$D$15,0)),0,(($G359-$F359)/2)/'Expense Categories'!$I$1*'Expense Categories'!$G$1),0),0),IF(N359="Y",IF('Expense Categories'!$G$4="Y",IF(ISNUMBER(MATCH(H359,'Expense Categories'!$D$2:$D$15,0)),0,($G359-$F359)/'Expense Categories'!$I$1*'Expense Categories'!$G$1),0),0))</f>
        <v>0</v>
      </c>
      <c r="E359" s="17">
        <f>IF(H359='Expense Categories'!A$2,IF(N359="Y",IF('Expense Categories'!$G$4="Y",IF(ISNUMBER(MATCH(H359,'Expense Categories'!$D$2:$D$15,0)),0,(($G359-$F359)/2)/'Expense Categories'!$I$1*'Expense Categories'!$G$2),0),0),IF(N359="Y",IF('Expense Categories'!$G$4="Y",IF(ISNUMBER(MATCH(H359,'Expense Categories'!$D$2:$D$15,0)),0,($G359-$F359)/'Expense Categories'!$I$1*'Expense Categories'!$G$2),0),0))</f>
        <v>0</v>
      </c>
      <c r="F359" s="18"/>
      <c r="G359" s="26"/>
      <c r="H359" s="20"/>
      <c r="N359" s="34"/>
      <c r="O359" s="63"/>
      <c r="P359" s="63"/>
      <c r="Q359" s="63"/>
    </row>
    <row r="360" spans="1:17" ht="15.75" customHeight="1" x14ac:dyDescent="0.2">
      <c r="A360" s="20"/>
      <c r="B360" s="22"/>
      <c r="C360" s="17">
        <f>IF(O360=0,IF(N360="Y",IF('Expense Categories'!$G$4="Y",G360-ROUND(E360,2)-ROUND(D360,2),Expenses!G360),G360),0)</f>
        <v>0</v>
      </c>
      <c r="D360" s="17">
        <f>IF(H360='Expense Categories'!A$2,IF(N360="Y",IF('Expense Categories'!$G$4="Y",IF(ISNUMBER(MATCH(H360,'Expense Categories'!$D$2:$D$15,0)),0,(($G360-$F360)/2)/'Expense Categories'!$I$1*'Expense Categories'!$G$1),0),0),IF(N360="Y",IF('Expense Categories'!$G$4="Y",IF(ISNUMBER(MATCH(H360,'Expense Categories'!$D$2:$D$15,0)),0,($G360-$F360)/'Expense Categories'!$I$1*'Expense Categories'!$G$1),0),0))</f>
        <v>0</v>
      </c>
      <c r="E360" s="17">
        <f>IF(H360='Expense Categories'!A$2,IF(N360="Y",IF('Expense Categories'!$G$4="Y",IF(ISNUMBER(MATCH(H360,'Expense Categories'!$D$2:$D$15,0)),0,(($G360-$F360)/2)/'Expense Categories'!$I$1*'Expense Categories'!$G$2),0),0),IF(N360="Y",IF('Expense Categories'!$G$4="Y",IF(ISNUMBER(MATCH(H360,'Expense Categories'!$D$2:$D$15,0)),0,($G360-$F360)/'Expense Categories'!$I$1*'Expense Categories'!$G$2),0),0))</f>
        <v>0</v>
      </c>
      <c r="F360" s="18"/>
      <c r="G360" s="26"/>
      <c r="H360" s="20"/>
      <c r="N360" s="34"/>
      <c r="O360" s="63"/>
      <c r="P360" s="63"/>
      <c r="Q360" s="63"/>
    </row>
    <row r="361" spans="1:17" ht="15.75" customHeight="1" x14ac:dyDescent="0.2">
      <c r="A361" s="20"/>
      <c r="B361" s="22"/>
      <c r="C361" s="17">
        <f>IF(O361=0,IF(N361="Y",IF('Expense Categories'!$G$4="Y",G361-ROUND(E361,2)-ROUND(D361,2),Expenses!G361),G361),0)</f>
        <v>0</v>
      </c>
      <c r="D361" s="17">
        <f>IF(H361='Expense Categories'!A$2,IF(N361="Y",IF('Expense Categories'!$G$4="Y",IF(ISNUMBER(MATCH(H361,'Expense Categories'!$D$2:$D$15,0)),0,(($G361-$F361)/2)/'Expense Categories'!$I$1*'Expense Categories'!$G$1),0),0),IF(N361="Y",IF('Expense Categories'!$G$4="Y",IF(ISNUMBER(MATCH(H361,'Expense Categories'!$D$2:$D$15,0)),0,($G361-$F361)/'Expense Categories'!$I$1*'Expense Categories'!$G$1),0),0))</f>
        <v>0</v>
      </c>
      <c r="E361" s="17">
        <f>IF(H361='Expense Categories'!A$2,IF(N361="Y",IF('Expense Categories'!$G$4="Y",IF(ISNUMBER(MATCH(H361,'Expense Categories'!$D$2:$D$15,0)),0,(($G361-$F361)/2)/'Expense Categories'!$I$1*'Expense Categories'!$G$2),0),0),IF(N361="Y",IF('Expense Categories'!$G$4="Y",IF(ISNUMBER(MATCH(H361,'Expense Categories'!$D$2:$D$15,0)),0,($G361-$F361)/'Expense Categories'!$I$1*'Expense Categories'!$G$2),0),0))</f>
        <v>0</v>
      </c>
      <c r="F361" s="18"/>
      <c r="G361" s="26"/>
      <c r="H361" s="20"/>
      <c r="N361" s="34"/>
      <c r="O361" s="63"/>
      <c r="P361" s="63"/>
      <c r="Q361" s="63"/>
    </row>
    <row r="362" spans="1:17" ht="15.75" customHeight="1" x14ac:dyDescent="0.2">
      <c r="A362" s="20"/>
      <c r="B362" s="22"/>
      <c r="C362" s="17">
        <f>IF(O362=0,IF(N362="Y",IF('Expense Categories'!$G$4="Y",G362-ROUND(E362,2)-ROUND(D362,2),Expenses!G362),G362),0)</f>
        <v>0</v>
      </c>
      <c r="D362" s="17">
        <f>IF(H362='Expense Categories'!A$2,IF(N362="Y",IF('Expense Categories'!$G$4="Y",IF(ISNUMBER(MATCH(H362,'Expense Categories'!$D$2:$D$15,0)),0,(($G362-$F362)/2)/'Expense Categories'!$I$1*'Expense Categories'!$G$1),0),0),IF(N362="Y",IF('Expense Categories'!$G$4="Y",IF(ISNUMBER(MATCH(H362,'Expense Categories'!$D$2:$D$15,0)),0,($G362-$F362)/'Expense Categories'!$I$1*'Expense Categories'!$G$1),0),0))</f>
        <v>0</v>
      </c>
      <c r="E362" s="17">
        <f>IF(H362='Expense Categories'!A$2,IF(N362="Y",IF('Expense Categories'!$G$4="Y",IF(ISNUMBER(MATCH(H362,'Expense Categories'!$D$2:$D$15,0)),0,(($G362-$F362)/2)/'Expense Categories'!$I$1*'Expense Categories'!$G$2),0),0),IF(N362="Y",IF('Expense Categories'!$G$4="Y",IF(ISNUMBER(MATCH(H362,'Expense Categories'!$D$2:$D$15,0)),0,($G362-$F362)/'Expense Categories'!$I$1*'Expense Categories'!$G$2),0),0))</f>
        <v>0</v>
      </c>
      <c r="F362" s="18"/>
      <c r="G362" s="26"/>
      <c r="H362" s="20"/>
      <c r="N362" s="34"/>
      <c r="O362" s="63"/>
      <c r="P362" s="63"/>
      <c r="Q362" s="63"/>
    </row>
    <row r="363" spans="1:17" ht="15.75" customHeight="1" x14ac:dyDescent="0.2">
      <c r="A363" s="20"/>
      <c r="B363" s="22"/>
      <c r="C363" s="17">
        <f>IF(O1002=0,IF(N1002="Y",IF('Expense Categories'!$G$4="Y",G1002-ROUND(E1002,2)-ROUND(D1002,2),Expenses!G1002),G1002),0)</f>
        <v>0</v>
      </c>
      <c r="D363" s="17">
        <f>IF(H1002='Expense Categories'!A$2,IF(N1002="Y",IF('Expense Categories'!$G$4="Y",IF(ISNUMBER(MATCH(H1002,'Expense Categories'!$D$2:$D$15,0)),0,(($G1002-$F1002)/2)/'Expense Categories'!$I$1*'Expense Categories'!$G$1),0),0),IF(N1002="Y",IF('Expense Categories'!$G$4="Y",IF(ISNUMBER(MATCH(H1002,'Expense Categories'!$D$2:$D$15,0)),0,($G1002-$F1002)/'Expense Categories'!$I$1*'Expense Categories'!$G$1),0),0))</f>
        <v>0</v>
      </c>
      <c r="E363" s="17">
        <f>IF(H1002='Expense Categories'!A$2,IF(N1002="Y",IF('Expense Categories'!$G$4="Y",IF(ISNUMBER(MATCH(H1002,'Expense Categories'!$D$2:$D$15,0)),0,(($G1002-$F1002)/2)/'Expense Categories'!$I$1*'Expense Categories'!$G$2),0),0),IF(N1002="Y",IF('Expense Categories'!$G$4="Y",IF(ISNUMBER(MATCH(H1002,'Expense Categories'!$D$2:$D$15,0)),0,($G1002-$F1002)/'Expense Categories'!$I$1*'Expense Categories'!$G$2),0),0))</f>
        <v>0</v>
      </c>
      <c r="F363" s="18"/>
      <c r="G363" s="26"/>
      <c r="H363" s="20"/>
      <c r="N363" s="34"/>
      <c r="O363" s="63"/>
      <c r="P363" s="63"/>
      <c r="Q363" s="63"/>
    </row>
    <row r="364" spans="1:17" ht="15.75" customHeight="1" x14ac:dyDescent="0.2">
      <c r="A364" s="20"/>
      <c r="B364" s="22"/>
      <c r="C364" s="17">
        <f>IF(O364=0,IF(N364="Y",IF('Expense Categories'!$G$4="Y",G364-ROUND(E364,2)-ROUND(D364,2),Expenses!G364),G364),0)</f>
        <v>0</v>
      </c>
      <c r="D364" s="17">
        <f>IF(H364='Expense Categories'!A$2,IF(N364="Y",IF('Expense Categories'!$G$4="Y",IF(ISNUMBER(MATCH(H364,'Expense Categories'!$D$2:$D$15,0)),0,(($G364-$F364)/2)/'Expense Categories'!$I$1*'Expense Categories'!$G$1),0),0),IF(N364="Y",IF('Expense Categories'!$G$4="Y",IF(ISNUMBER(MATCH(H364,'Expense Categories'!$D$2:$D$15,0)),0,($G364-$F364)/'Expense Categories'!$I$1*'Expense Categories'!$G$1),0),0))</f>
        <v>0</v>
      </c>
      <c r="E364" s="17">
        <f>IF(H364='Expense Categories'!A$2,IF(N364="Y",IF('Expense Categories'!$G$4="Y",IF(ISNUMBER(MATCH(H364,'Expense Categories'!$D$2:$D$15,0)),0,(($G364-$F364)/2)/'Expense Categories'!$I$1*'Expense Categories'!$G$2),0),0),IF(N364="Y",IF('Expense Categories'!$G$4="Y",IF(ISNUMBER(MATCH(H364,'Expense Categories'!$D$2:$D$15,0)),0,($G364-$F364)/'Expense Categories'!$I$1*'Expense Categories'!$G$2),0),0))</f>
        <v>0</v>
      </c>
      <c r="F364" s="18"/>
      <c r="G364" s="26"/>
      <c r="H364" s="20"/>
      <c r="N364" s="34"/>
      <c r="O364" s="63"/>
      <c r="P364" s="63"/>
      <c r="Q364" s="63"/>
    </row>
    <row r="365" spans="1:17" ht="15.75" customHeight="1" x14ac:dyDescent="0.2">
      <c r="A365" s="20"/>
      <c r="B365" s="22"/>
      <c r="C365" s="17">
        <f>IF(O365=0,IF(N365="Y",IF('Expense Categories'!$G$4="Y",G365-ROUND(E365,2)-ROUND(D365,2),Expenses!G365),G365),0)</f>
        <v>0</v>
      </c>
      <c r="D365" s="17">
        <f>IF(H365='Expense Categories'!A$2,IF(N365="Y",IF('Expense Categories'!$G$4="Y",IF(ISNUMBER(MATCH(H365,'Expense Categories'!$D$2:$D$15,0)),0,(($G365-$F365)/2)/'Expense Categories'!$I$1*'Expense Categories'!$G$1),0),0),IF(N365="Y",IF('Expense Categories'!$G$4="Y",IF(ISNUMBER(MATCH(H365,'Expense Categories'!$D$2:$D$15,0)),0,($G365-$F365)/'Expense Categories'!$I$1*'Expense Categories'!$G$1),0),0))</f>
        <v>0</v>
      </c>
      <c r="E365" s="17">
        <f>IF(H365='Expense Categories'!A$2,IF(N365="Y",IF('Expense Categories'!$G$4="Y",IF(ISNUMBER(MATCH(H365,'Expense Categories'!$D$2:$D$15,0)),0,(($G365-$F365)/2)/'Expense Categories'!$I$1*'Expense Categories'!$G$2),0),0),IF(N365="Y",IF('Expense Categories'!$G$4="Y",IF(ISNUMBER(MATCH(H365,'Expense Categories'!$D$2:$D$15,0)),0,($G365-$F365)/'Expense Categories'!$I$1*'Expense Categories'!$G$2),0),0))</f>
        <v>0</v>
      </c>
      <c r="F365" s="18"/>
      <c r="G365" s="26"/>
      <c r="H365" s="20"/>
      <c r="N365" s="34"/>
      <c r="O365" s="63"/>
      <c r="P365" s="63"/>
      <c r="Q365" s="63"/>
    </row>
    <row r="366" spans="1:17" ht="15.75" customHeight="1" x14ac:dyDescent="0.2">
      <c r="A366" s="20"/>
      <c r="B366" s="22"/>
      <c r="C366" s="17">
        <f>IF(O366=0,IF(N366="Y",IF('Expense Categories'!$G$4="Y",G366-ROUND(E366,2)-ROUND(D366,2),Expenses!G366),G366),0)</f>
        <v>0</v>
      </c>
      <c r="D366" s="17">
        <f>IF(H366='Expense Categories'!A$2,IF(N366="Y",IF('Expense Categories'!$G$4="Y",IF(ISNUMBER(MATCH(H366,'Expense Categories'!$D$2:$D$15,0)),0,(($G366-$F366)/2)/'Expense Categories'!$I$1*'Expense Categories'!$G$1),0),0),IF(N366="Y",IF('Expense Categories'!$G$4="Y",IF(ISNUMBER(MATCH(H366,'Expense Categories'!$D$2:$D$15,0)),0,($G366-$F366)/'Expense Categories'!$I$1*'Expense Categories'!$G$1),0),0))</f>
        <v>0</v>
      </c>
      <c r="E366" s="17">
        <f>IF(H366='Expense Categories'!A$2,IF(N366="Y",IF('Expense Categories'!$G$4="Y",IF(ISNUMBER(MATCH(H366,'Expense Categories'!$D$2:$D$15,0)),0,(($G366-$F366)/2)/'Expense Categories'!$I$1*'Expense Categories'!$G$2),0),0),IF(N366="Y",IF('Expense Categories'!$G$4="Y",IF(ISNUMBER(MATCH(H366,'Expense Categories'!$D$2:$D$15,0)),0,($G366-$F366)/'Expense Categories'!$I$1*'Expense Categories'!$G$2),0),0))</f>
        <v>0</v>
      </c>
      <c r="F366" s="18"/>
      <c r="G366" s="26"/>
      <c r="H366" s="20"/>
      <c r="N366" s="34"/>
      <c r="O366" s="63"/>
      <c r="P366" s="63"/>
      <c r="Q366" s="63"/>
    </row>
    <row r="367" spans="1:17" ht="15.75" customHeight="1" x14ac:dyDescent="0.2">
      <c r="A367" s="20"/>
      <c r="B367" s="22"/>
      <c r="C367" s="17">
        <f>IF(O367=0,IF(N367="Y",IF('Expense Categories'!$G$4="Y",G367-ROUND(E367,2)-ROUND(D367,2),Expenses!G367),G367),0)</f>
        <v>0</v>
      </c>
      <c r="D367" s="17">
        <f>IF(H367='Expense Categories'!A$2,IF(N367="Y",IF('Expense Categories'!$G$4="Y",IF(ISNUMBER(MATCH(H367,'Expense Categories'!$D$2:$D$15,0)),0,(($G367-$F367)/2)/'Expense Categories'!$I$1*'Expense Categories'!$G$1),0),0),IF(N367="Y",IF('Expense Categories'!$G$4="Y",IF(ISNUMBER(MATCH(H367,'Expense Categories'!$D$2:$D$15,0)),0,($G367-$F367)/'Expense Categories'!$I$1*'Expense Categories'!$G$1),0),0))</f>
        <v>0</v>
      </c>
      <c r="E367" s="17">
        <f>IF(H367='Expense Categories'!A$2,IF(N367="Y",IF('Expense Categories'!$G$4="Y",IF(ISNUMBER(MATCH(H367,'Expense Categories'!$D$2:$D$15,0)),0,(($G367-$F367)/2)/'Expense Categories'!$I$1*'Expense Categories'!$G$2),0),0),IF(N367="Y",IF('Expense Categories'!$G$4="Y",IF(ISNUMBER(MATCH(H367,'Expense Categories'!$D$2:$D$15,0)),0,($G367-$F367)/'Expense Categories'!$I$1*'Expense Categories'!$G$2),0),0))</f>
        <v>0</v>
      </c>
      <c r="F367" s="18"/>
      <c r="G367" s="26"/>
      <c r="H367" s="20"/>
      <c r="N367" s="34"/>
      <c r="O367" s="63"/>
      <c r="P367" s="63"/>
      <c r="Q367" s="63"/>
    </row>
    <row r="368" spans="1:17" ht="15.75" customHeight="1" x14ac:dyDescent="0.2">
      <c r="A368" s="20"/>
      <c r="B368" s="22"/>
      <c r="C368" s="17">
        <f>IF(O368=0,IF(N368="Y",IF('Expense Categories'!$G$4="Y",G368-ROUND(E368,2)-ROUND(D368,2),Expenses!G368),G368),0)</f>
        <v>0</v>
      </c>
      <c r="D368" s="17">
        <f>IF(H368='Expense Categories'!A$2,IF(N368="Y",IF('Expense Categories'!$G$4="Y",IF(ISNUMBER(MATCH(H368,'Expense Categories'!$D$2:$D$15,0)),0,(($G368-$F368)/2)/'Expense Categories'!$I$1*'Expense Categories'!$G$1),0),0),IF(N368="Y",IF('Expense Categories'!$G$4="Y",IF(ISNUMBER(MATCH(H368,'Expense Categories'!$D$2:$D$15,0)),0,($G368-$F368)/'Expense Categories'!$I$1*'Expense Categories'!$G$1),0),0))</f>
        <v>0</v>
      </c>
      <c r="E368" s="17">
        <f>IF(H368='Expense Categories'!A$2,IF(N368="Y",IF('Expense Categories'!$G$4="Y",IF(ISNUMBER(MATCH(H368,'Expense Categories'!$D$2:$D$15,0)),0,(($G368-$F368)/2)/'Expense Categories'!$I$1*'Expense Categories'!$G$2),0),0),IF(N368="Y",IF('Expense Categories'!$G$4="Y",IF(ISNUMBER(MATCH(H368,'Expense Categories'!$D$2:$D$15,0)),0,($G368-$F368)/'Expense Categories'!$I$1*'Expense Categories'!$G$2),0),0))</f>
        <v>0</v>
      </c>
      <c r="F368" s="18"/>
      <c r="G368" s="26"/>
      <c r="H368" s="20"/>
      <c r="N368" s="34"/>
      <c r="O368" s="63"/>
      <c r="P368" s="63"/>
      <c r="Q368" s="63"/>
    </row>
    <row r="369" spans="1:17" ht="15.75" customHeight="1" x14ac:dyDescent="0.2">
      <c r="A369" s="20"/>
      <c r="B369" s="22"/>
      <c r="C369" s="17">
        <f>IF(O369=0,IF(N369="Y",IF('Expense Categories'!$G$4="Y",G369-ROUND(E369,2)-ROUND(D369,2),Expenses!G369),G369),0)</f>
        <v>0</v>
      </c>
      <c r="D369" s="17">
        <f>IF(H369='Expense Categories'!A$2,IF(N369="Y",IF('Expense Categories'!$G$4="Y",IF(ISNUMBER(MATCH(H369,'Expense Categories'!$D$2:$D$15,0)),0,(($G369-$F369)/2)/'Expense Categories'!$I$1*'Expense Categories'!$G$1),0),0),IF(N369="Y",IF('Expense Categories'!$G$4="Y",IF(ISNUMBER(MATCH(H369,'Expense Categories'!$D$2:$D$15,0)),0,($G369-$F369)/'Expense Categories'!$I$1*'Expense Categories'!$G$1),0),0))</f>
        <v>0</v>
      </c>
      <c r="E369" s="17">
        <f>IF(H369='Expense Categories'!A$2,IF(N369="Y",IF('Expense Categories'!$G$4="Y",IF(ISNUMBER(MATCH(H369,'Expense Categories'!$D$2:$D$15,0)),0,(($G369-$F369)/2)/'Expense Categories'!$I$1*'Expense Categories'!$G$2),0),0),IF(N369="Y",IF('Expense Categories'!$G$4="Y",IF(ISNUMBER(MATCH(H369,'Expense Categories'!$D$2:$D$15,0)),0,($G369-$F369)/'Expense Categories'!$I$1*'Expense Categories'!$G$2),0),0))</f>
        <v>0</v>
      </c>
      <c r="F369" s="18"/>
      <c r="G369" s="26"/>
      <c r="H369" s="20"/>
      <c r="N369" s="34"/>
      <c r="O369" s="63"/>
      <c r="P369" s="63"/>
      <c r="Q369" s="63"/>
    </row>
    <row r="370" spans="1:17" ht="15.75" customHeight="1" x14ac:dyDescent="0.2">
      <c r="A370" s="20"/>
      <c r="B370" s="22"/>
      <c r="C370" s="17">
        <f>IF(O370=0,IF(N370="Y",IF('Expense Categories'!$G$4="Y",G370-ROUND(E370,2)-ROUND(D370,2),Expenses!G370),G370),0)</f>
        <v>0</v>
      </c>
      <c r="D370" s="17">
        <f>IF(H370='Expense Categories'!A$2,IF(N370="Y",IF('Expense Categories'!$G$4="Y",IF(ISNUMBER(MATCH(H370,'Expense Categories'!$D$2:$D$15,0)),0,(($G370-$F370)/2)/'Expense Categories'!$I$1*'Expense Categories'!$G$1),0),0),IF(N370="Y",IF('Expense Categories'!$G$4="Y",IF(ISNUMBER(MATCH(H370,'Expense Categories'!$D$2:$D$15,0)),0,($G370-$F370)/'Expense Categories'!$I$1*'Expense Categories'!$G$1),0),0))</f>
        <v>0</v>
      </c>
      <c r="E370" s="17">
        <f>IF(H370='Expense Categories'!A$2,IF(N370="Y",IF('Expense Categories'!$G$4="Y",IF(ISNUMBER(MATCH(H370,'Expense Categories'!$D$2:$D$15,0)),0,(($G370-$F370)/2)/'Expense Categories'!$I$1*'Expense Categories'!$G$2),0),0),IF(N370="Y",IF('Expense Categories'!$G$4="Y",IF(ISNUMBER(MATCH(H370,'Expense Categories'!$D$2:$D$15,0)),0,($G370-$F370)/'Expense Categories'!$I$1*'Expense Categories'!$G$2),0),0))</f>
        <v>0</v>
      </c>
      <c r="F370" s="18"/>
      <c r="G370" s="26"/>
      <c r="H370" s="20"/>
      <c r="N370" s="34"/>
      <c r="O370" s="63"/>
      <c r="P370" s="63"/>
      <c r="Q370" s="63"/>
    </row>
    <row r="371" spans="1:17" ht="15.75" customHeight="1" x14ac:dyDescent="0.2">
      <c r="A371" s="20"/>
      <c r="B371" s="22"/>
      <c r="C371" s="17">
        <f>IF(O371=0,IF(N371="Y",IF('Expense Categories'!$G$4="Y",G371-ROUND(E371,2)-ROUND(D371,2),Expenses!G371),G371),0)</f>
        <v>0</v>
      </c>
      <c r="D371" s="17">
        <f>IF(H371='Expense Categories'!A$2,IF(N371="Y",IF('Expense Categories'!$G$4="Y",IF(ISNUMBER(MATCH(H371,'Expense Categories'!$D$2:$D$15,0)),0,(($G371-$F371)/2)/'Expense Categories'!$I$1*'Expense Categories'!$G$1),0),0),IF(N371="Y",IF('Expense Categories'!$G$4="Y",IF(ISNUMBER(MATCH(H371,'Expense Categories'!$D$2:$D$15,0)),0,($G371-$F371)/'Expense Categories'!$I$1*'Expense Categories'!$G$1),0),0))</f>
        <v>0</v>
      </c>
      <c r="E371" s="17">
        <f>IF(H371='Expense Categories'!A$2,IF(N371="Y",IF('Expense Categories'!$G$4="Y",IF(ISNUMBER(MATCH(H371,'Expense Categories'!$D$2:$D$15,0)),0,(($G371-$F371)/2)/'Expense Categories'!$I$1*'Expense Categories'!$G$2),0),0),IF(N371="Y",IF('Expense Categories'!$G$4="Y",IF(ISNUMBER(MATCH(H371,'Expense Categories'!$D$2:$D$15,0)),0,($G371-$F371)/'Expense Categories'!$I$1*'Expense Categories'!$G$2),0),0))</f>
        <v>0</v>
      </c>
      <c r="F371" s="18"/>
      <c r="G371" s="26"/>
      <c r="H371" s="20"/>
      <c r="N371" s="34"/>
      <c r="O371" s="63"/>
      <c r="P371" s="63"/>
      <c r="Q371" s="63"/>
    </row>
    <row r="372" spans="1:17" ht="15.75" customHeight="1" x14ac:dyDescent="0.2">
      <c r="A372" s="20"/>
      <c r="B372" s="22"/>
      <c r="C372" s="17">
        <f>IF(O372=0,IF(N372="Y",IF('Expense Categories'!$G$4="Y",G372-ROUND(E372,2)-ROUND(D372,2),Expenses!G372),G372),0)</f>
        <v>0</v>
      </c>
      <c r="D372" s="17">
        <f>IF(H372='Expense Categories'!A$2,IF(N372="Y",IF('Expense Categories'!$G$4="Y",IF(ISNUMBER(MATCH(H372,'Expense Categories'!$D$2:$D$15,0)),0,(($G372-$F372)/2)/'Expense Categories'!$I$1*'Expense Categories'!$G$1),0),0),IF(N372="Y",IF('Expense Categories'!$G$4="Y",IF(ISNUMBER(MATCH(H372,'Expense Categories'!$D$2:$D$15,0)),0,($G372-$F372)/'Expense Categories'!$I$1*'Expense Categories'!$G$1),0),0))</f>
        <v>0</v>
      </c>
      <c r="E372" s="17">
        <f>IF(H372='Expense Categories'!A$2,IF(N372="Y",IF('Expense Categories'!$G$4="Y",IF(ISNUMBER(MATCH(H372,'Expense Categories'!$D$2:$D$15,0)),0,(($G372-$F372)/2)/'Expense Categories'!$I$1*'Expense Categories'!$G$2),0),0),IF(N372="Y",IF('Expense Categories'!$G$4="Y",IF(ISNUMBER(MATCH(H372,'Expense Categories'!$D$2:$D$15,0)),0,($G372-$F372)/'Expense Categories'!$I$1*'Expense Categories'!$G$2),0),0))</f>
        <v>0</v>
      </c>
      <c r="F372" s="18"/>
      <c r="G372" s="26"/>
      <c r="H372" s="20"/>
      <c r="N372" s="34"/>
      <c r="O372" s="63"/>
      <c r="P372" s="63"/>
      <c r="Q372" s="63"/>
    </row>
    <row r="373" spans="1:17" ht="15.75" customHeight="1" x14ac:dyDescent="0.2">
      <c r="A373" s="20"/>
      <c r="B373" s="22"/>
      <c r="C373" s="17">
        <f>IF(O373=0,IF(N373="Y",IF('Expense Categories'!$G$4="Y",G373-ROUND(E373,2)-ROUND(D373,2),Expenses!G373),G373),0)</f>
        <v>0</v>
      </c>
      <c r="D373" s="17">
        <f>IF(H373='Expense Categories'!A$2,IF(N373="Y",IF('Expense Categories'!$G$4="Y",IF(ISNUMBER(MATCH(H373,'Expense Categories'!$D$2:$D$15,0)),0,(($G373-$F373)/2)/'Expense Categories'!$I$1*'Expense Categories'!$G$1),0),0),IF(N373="Y",IF('Expense Categories'!$G$4="Y",IF(ISNUMBER(MATCH(H373,'Expense Categories'!$D$2:$D$15,0)),0,($G373-$F373)/'Expense Categories'!$I$1*'Expense Categories'!$G$1),0),0))</f>
        <v>0</v>
      </c>
      <c r="E373" s="17">
        <f>IF(H373='Expense Categories'!A$2,IF(N373="Y",IF('Expense Categories'!$G$4="Y",IF(ISNUMBER(MATCH(H373,'Expense Categories'!$D$2:$D$15,0)),0,(($G373-$F373)/2)/'Expense Categories'!$I$1*'Expense Categories'!$G$2),0),0),IF(N373="Y",IF('Expense Categories'!$G$4="Y",IF(ISNUMBER(MATCH(H373,'Expense Categories'!$D$2:$D$15,0)),0,($G373-$F373)/'Expense Categories'!$I$1*'Expense Categories'!$G$2),0),0))</f>
        <v>0</v>
      </c>
      <c r="F373" s="18"/>
      <c r="G373" s="26"/>
      <c r="H373" s="20"/>
      <c r="N373" s="34"/>
      <c r="O373" s="63"/>
      <c r="P373" s="63"/>
      <c r="Q373" s="63"/>
    </row>
    <row r="374" spans="1:17" ht="15.75" customHeight="1" x14ac:dyDescent="0.2">
      <c r="A374" s="20"/>
      <c r="B374" s="22"/>
      <c r="C374" s="17">
        <f>IF(O374=0,IF(N374="Y",IF('Expense Categories'!$G$4="Y",G374-ROUND(E374,2)-ROUND(D374,2),Expenses!G374),G374),0)</f>
        <v>0</v>
      </c>
      <c r="D374" s="17">
        <f>IF(H374='Expense Categories'!A$2,IF(N374="Y",IF('Expense Categories'!$G$4="Y",IF(ISNUMBER(MATCH(H374,'Expense Categories'!$D$2:$D$15,0)),0,(($G374-$F374)/2)/'Expense Categories'!$I$1*'Expense Categories'!$G$1),0),0),IF(N374="Y",IF('Expense Categories'!$G$4="Y",IF(ISNUMBER(MATCH(H374,'Expense Categories'!$D$2:$D$15,0)),0,($G374-$F374)/'Expense Categories'!$I$1*'Expense Categories'!$G$1),0),0))</f>
        <v>0</v>
      </c>
      <c r="E374" s="17">
        <f>IF(H374='Expense Categories'!A$2,IF(N374="Y",IF('Expense Categories'!$G$4="Y",IF(ISNUMBER(MATCH(H374,'Expense Categories'!$D$2:$D$15,0)),0,(($G374-$F374)/2)/'Expense Categories'!$I$1*'Expense Categories'!$G$2),0),0),IF(N374="Y",IF('Expense Categories'!$G$4="Y",IF(ISNUMBER(MATCH(H374,'Expense Categories'!$D$2:$D$15,0)),0,($G374-$F374)/'Expense Categories'!$I$1*'Expense Categories'!$G$2),0),0))</f>
        <v>0</v>
      </c>
      <c r="F374" s="18"/>
      <c r="G374" s="26"/>
      <c r="H374" s="20"/>
      <c r="N374" s="34"/>
      <c r="O374" s="63"/>
      <c r="P374" s="63"/>
      <c r="Q374" s="63"/>
    </row>
    <row r="375" spans="1:17" ht="15.75" customHeight="1" x14ac:dyDescent="0.2">
      <c r="A375" s="20"/>
      <c r="B375" s="22"/>
      <c r="C375" s="17">
        <f>IF(O375=0,IF(N375="Y",IF('Expense Categories'!$G$4="Y",G375-ROUND(E375,2)-ROUND(D375,2),Expenses!G375),G375),0)</f>
        <v>0</v>
      </c>
      <c r="D375" s="17">
        <f>IF(H375='Expense Categories'!A$2,IF(N375="Y",IF('Expense Categories'!$G$4="Y",IF(ISNUMBER(MATCH(H375,'Expense Categories'!$D$2:$D$15,0)),0,(($G375-$F375)/2)/'Expense Categories'!$I$1*'Expense Categories'!$G$1),0),0),IF(N375="Y",IF('Expense Categories'!$G$4="Y",IF(ISNUMBER(MATCH(H375,'Expense Categories'!$D$2:$D$15,0)),0,($G375-$F375)/'Expense Categories'!$I$1*'Expense Categories'!$G$1),0),0))</f>
        <v>0</v>
      </c>
      <c r="E375" s="17">
        <f>IF(H375='Expense Categories'!A$2,IF(N375="Y",IF('Expense Categories'!$G$4="Y",IF(ISNUMBER(MATCH(H375,'Expense Categories'!$D$2:$D$15,0)),0,(($G375-$F375)/2)/'Expense Categories'!$I$1*'Expense Categories'!$G$2),0),0),IF(N375="Y",IF('Expense Categories'!$G$4="Y",IF(ISNUMBER(MATCH(H375,'Expense Categories'!$D$2:$D$15,0)),0,($G375-$F375)/'Expense Categories'!$I$1*'Expense Categories'!$G$2),0),0))</f>
        <v>0</v>
      </c>
      <c r="F375" s="18"/>
      <c r="G375" s="26"/>
      <c r="H375" s="20"/>
      <c r="N375" s="34"/>
      <c r="O375" s="63"/>
      <c r="P375" s="63"/>
      <c r="Q375" s="63"/>
    </row>
    <row r="376" spans="1:17" ht="15.75" customHeight="1" x14ac:dyDescent="0.2">
      <c r="A376" s="20"/>
      <c r="B376" s="22"/>
      <c r="C376" s="17">
        <f>IF(O376=0,IF(N376="Y",IF('Expense Categories'!$G$4="Y",G376-ROUND(E376,2)-ROUND(D376,2),Expenses!G376),G376),0)</f>
        <v>0</v>
      </c>
      <c r="D376" s="17">
        <f>IF(H376='Expense Categories'!A$2,IF(N376="Y",IF('Expense Categories'!$G$4="Y",IF(ISNUMBER(MATCH(H376,'Expense Categories'!$D$2:$D$15,0)),0,(($G376-$F376)/2)/'Expense Categories'!$I$1*'Expense Categories'!$G$1),0),0),IF(N376="Y",IF('Expense Categories'!$G$4="Y",IF(ISNUMBER(MATCH(H376,'Expense Categories'!$D$2:$D$15,0)),0,($G376-$F376)/'Expense Categories'!$I$1*'Expense Categories'!$G$1),0),0))</f>
        <v>0</v>
      </c>
      <c r="E376" s="17">
        <f>IF(H376='Expense Categories'!A$2,IF(N376="Y",IF('Expense Categories'!$G$4="Y",IF(ISNUMBER(MATCH(H376,'Expense Categories'!$D$2:$D$15,0)),0,(($G376-$F376)/2)/'Expense Categories'!$I$1*'Expense Categories'!$G$2),0),0),IF(N376="Y",IF('Expense Categories'!$G$4="Y",IF(ISNUMBER(MATCH(H376,'Expense Categories'!$D$2:$D$15,0)),0,($G376-$F376)/'Expense Categories'!$I$1*'Expense Categories'!$G$2),0),0))</f>
        <v>0</v>
      </c>
      <c r="F376" s="18"/>
      <c r="G376" s="26"/>
      <c r="H376" s="20"/>
      <c r="N376" s="34"/>
      <c r="O376" s="63"/>
      <c r="P376" s="63"/>
      <c r="Q376" s="63"/>
    </row>
    <row r="377" spans="1:17" ht="15.75" customHeight="1" x14ac:dyDescent="0.2">
      <c r="A377" s="20"/>
      <c r="B377" s="22"/>
      <c r="C377" s="17">
        <f>IF(O377=0,IF(N377="Y",IF('Expense Categories'!$G$4="Y",G377-ROUND(E377,2)-ROUND(D377,2),Expenses!G377),G377),0)</f>
        <v>0</v>
      </c>
      <c r="D377" s="17">
        <f>IF(H377='Expense Categories'!A$2,IF(N377="Y",IF('Expense Categories'!$G$4="Y",IF(ISNUMBER(MATCH(H377,'Expense Categories'!$D$2:$D$15,0)),0,(($G377-$F377)/2)/'Expense Categories'!$I$1*'Expense Categories'!$G$1),0),0),IF(N377="Y",IF('Expense Categories'!$G$4="Y",IF(ISNUMBER(MATCH(H377,'Expense Categories'!$D$2:$D$15,0)),0,($G377-$F377)/'Expense Categories'!$I$1*'Expense Categories'!$G$1),0),0))</f>
        <v>0</v>
      </c>
      <c r="E377" s="17">
        <f>IF(H377='Expense Categories'!A$2,IF(N377="Y",IF('Expense Categories'!$G$4="Y",IF(ISNUMBER(MATCH(H377,'Expense Categories'!$D$2:$D$15,0)),0,(($G377-$F377)/2)/'Expense Categories'!$I$1*'Expense Categories'!$G$2),0),0),IF(N377="Y",IF('Expense Categories'!$G$4="Y",IF(ISNUMBER(MATCH(H377,'Expense Categories'!$D$2:$D$15,0)),0,($G377-$F377)/'Expense Categories'!$I$1*'Expense Categories'!$G$2),0),0))</f>
        <v>0</v>
      </c>
      <c r="F377" s="18"/>
      <c r="G377" s="26"/>
      <c r="H377" s="20"/>
      <c r="N377" s="34"/>
      <c r="O377" s="63"/>
      <c r="P377" s="63"/>
      <c r="Q377" s="63"/>
    </row>
    <row r="378" spans="1:17" ht="15.75" customHeight="1" x14ac:dyDescent="0.2">
      <c r="A378" s="20"/>
      <c r="B378" s="22"/>
      <c r="C378" s="17">
        <f>IF(O378=0,IF(N378="Y",IF('Expense Categories'!$G$4="Y",G378-ROUND(E378,2)-ROUND(D378,2),Expenses!G378),G378),0)</f>
        <v>0</v>
      </c>
      <c r="D378" s="17">
        <f>IF(H378='Expense Categories'!A$2,IF(N378="Y",IF('Expense Categories'!$G$4="Y",IF(ISNUMBER(MATCH(H378,'Expense Categories'!$D$2:$D$15,0)),0,(($G378-$F378)/2)/'Expense Categories'!$I$1*'Expense Categories'!$G$1),0),0),IF(N378="Y",IF('Expense Categories'!$G$4="Y",IF(ISNUMBER(MATCH(H378,'Expense Categories'!$D$2:$D$15,0)),0,($G378-$F378)/'Expense Categories'!$I$1*'Expense Categories'!$G$1),0),0))</f>
        <v>0</v>
      </c>
      <c r="E378" s="17">
        <f>IF(H378='Expense Categories'!A$2,IF(N378="Y",IF('Expense Categories'!$G$4="Y",IF(ISNUMBER(MATCH(H378,'Expense Categories'!$D$2:$D$15,0)),0,(($G378-$F378)/2)/'Expense Categories'!$I$1*'Expense Categories'!$G$2),0),0),IF(N378="Y",IF('Expense Categories'!$G$4="Y",IF(ISNUMBER(MATCH(H378,'Expense Categories'!$D$2:$D$15,0)),0,($G378-$F378)/'Expense Categories'!$I$1*'Expense Categories'!$G$2),0),0))</f>
        <v>0</v>
      </c>
      <c r="F378" s="18"/>
      <c r="G378" s="26"/>
      <c r="H378" s="20"/>
      <c r="N378" s="34"/>
      <c r="O378" s="63"/>
      <c r="P378" s="63"/>
      <c r="Q378" s="63"/>
    </row>
    <row r="379" spans="1:17" ht="15.75" customHeight="1" x14ac:dyDescent="0.2">
      <c r="A379" s="20"/>
      <c r="B379" s="22"/>
      <c r="C379" s="17">
        <f>IF(O379=0,IF(N379="Y",IF('Expense Categories'!$G$4="Y",G379-ROUND(E379,2)-ROUND(D379,2),Expenses!G379),G379),0)</f>
        <v>0</v>
      </c>
      <c r="D379" s="17">
        <f>IF(H379='Expense Categories'!A$2,IF(N379="Y",IF('Expense Categories'!$G$4="Y",IF(ISNUMBER(MATCH(H379,'Expense Categories'!$D$2:$D$15,0)),0,(($G379-$F379)/2)/'Expense Categories'!$I$1*'Expense Categories'!$G$1),0),0),IF(N379="Y",IF('Expense Categories'!$G$4="Y",IF(ISNUMBER(MATCH(H379,'Expense Categories'!$D$2:$D$15,0)),0,($G379-$F379)/'Expense Categories'!$I$1*'Expense Categories'!$G$1),0),0))</f>
        <v>0</v>
      </c>
      <c r="E379" s="17">
        <f>IF(H379='Expense Categories'!A$2,IF(N379="Y",IF('Expense Categories'!$G$4="Y",IF(ISNUMBER(MATCH(H379,'Expense Categories'!$D$2:$D$15,0)),0,(($G379-$F379)/2)/'Expense Categories'!$I$1*'Expense Categories'!$G$2),0),0),IF(N379="Y",IF('Expense Categories'!$G$4="Y",IF(ISNUMBER(MATCH(H379,'Expense Categories'!$D$2:$D$15,0)),0,($G379-$F379)/'Expense Categories'!$I$1*'Expense Categories'!$G$2),0),0))</f>
        <v>0</v>
      </c>
      <c r="F379" s="18"/>
      <c r="G379" s="26"/>
      <c r="H379" s="20"/>
      <c r="N379" s="34"/>
      <c r="O379" s="63"/>
      <c r="P379" s="63"/>
      <c r="Q379" s="63"/>
    </row>
    <row r="380" spans="1:17" ht="15.75" customHeight="1" x14ac:dyDescent="0.2">
      <c r="A380" s="20"/>
      <c r="B380" s="22"/>
      <c r="C380" s="17">
        <f>IF(O380=0,IF(N380="Y",IF('Expense Categories'!$G$4="Y",G380-ROUND(E380,2)-ROUND(D380,2),Expenses!G380),G380),0)</f>
        <v>0</v>
      </c>
      <c r="D380" s="17">
        <f>IF(H380='Expense Categories'!A$2,IF(N380="Y",IF('Expense Categories'!$G$4="Y",IF(ISNUMBER(MATCH(H380,'Expense Categories'!$D$2:$D$15,0)),0,(($G380-$F380)/2)/'Expense Categories'!$I$1*'Expense Categories'!$G$1),0),0),IF(N380="Y",IF('Expense Categories'!$G$4="Y",IF(ISNUMBER(MATCH(H380,'Expense Categories'!$D$2:$D$15,0)),0,($G380-$F380)/'Expense Categories'!$I$1*'Expense Categories'!$G$1),0),0))</f>
        <v>0</v>
      </c>
      <c r="E380" s="17">
        <f>IF(H380='Expense Categories'!A$2,IF(N380="Y",IF('Expense Categories'!$G$4="Y",IF(ISNUMBER(MATCH(H380,'Expense Categories'!$D$2:$D$15,0)),0,(($G380-$F380)/2)/'Expense Categories'!$I$1*'Expense Categories'!$G$2),0),0),IF(N380="Y",IF('Expense Categories'!$G$4="Y",IF(ISNUMBER(MATCH(H380,'Expense Categories'!$D$2:$D$15,0)),0,($G380-$F380)/'Expense Categories'!$I$1*'Expense Categories'!$G$2),0),0))</f>
        <v>0</v>
      </c>
      <c r="F380" s="18"/>
      <c r="G380" s="26"/>
      <c r="H380" s="20"/>
      <c r="N380" s="34"/>
      <c r="O380" s="63"/>
      <c r="P380" s="63"/>
      <c r="Q380" s="63"/>
    </row>
    <row r="381" spans="1:17" ht="15.75" customHeight="1" x14ac:dyDescent="0.2">
      <c r="A381" s="20"/>
      <c r="B381" s="22"/>
      <c r="C381" s="17">
        <f>IF(O381=0,IF(N381="Y",IF('Expense Categories'!$G$4="Y",G381-ROUND(E381,2)-ROUND(D381,2),Expenses!G381),G381),0)</f>
        <v>0</v>
      </c>
      <c r="D381" s="17">
        <f>IF(H381='Expense Categories'!A$2,IF(N381="Y",IF('Expense Categories'!$G$4="Y",IF(ISNUMBER(MATCH(H381,'Expense Categories'!$D$2:$D$15,0)),0,(($G381-$F381)/2)/'Expense Categories'!$I$1*'Expense Categories'!$G$1),0),0),IF(N381="Y",IF('Expense Categories'!$G$4="Y",IF(ISNUMBER(MATCH(H381,'Expense Categories'!$D$2:$D$15,0)),0,($G381-$F381)/'Expense Categories'!$I$1*'Expense Categories'!$G$1),0),0))</f>
        <v>0</v>
      </c>
      <c r="E381" s="17">
        <f>IF(H381='Expense Categories'!A$2,IF(N381="Y",IF('Expense Categories'!$G$4="Y",IF(ISNUMBER(MATCH(H381,'Expense Categories'!$D$2:$D$15,0)),0,(($G381-$F381)/2)/'Expense Categories'!$I$1*'Expense Categories'!$G$2),0),0),IF(N381="Y",IF('Expense Categories'!$G$4="Y",IF(ISNUMBER(MATCH(H381,'Expense Categories'!$D$2:$D$15,0)),0,($G381-$F381)/'Expense Categories'!$I$1*'Expense Categories'!$G$2),0),0))</f>
        <v>0</v>
      </c>
      <c r="F381" s="18"/>
      <c r="G381" s="26"/>
      <c r="H381" s="20"/>
      <c r="N381" s="34"/>
      <c r="O381" s="63"/>
      <c r="P381" s="63"/>
      <c r="Q381" s="63"/>
    </row>
    <row r="382" spans="1:17" ht="15.75" customHeight="1" x14ac:dyDescent="0.2">
      <c r="A382" s="20"/>
      <c r="B382" s="22"/>
      <c r="C382" s="17">
        <f>IF(O382=0,IF(N382="Y",IF('Expense Categories'!$G$4="Y",G382-ROUND(E382,2)-ROUND(D382,2),Expenses!G382),G382),0)</f>
        <v>0</v>
      </c>
      <c r="D382" s="17">
        <f>IF(H382='Expense Categories'!A$2,IF(N382="Y",IF('Expense Categories'!$G$4="Y",IF(ISNUMBER(MATCH(H382,'Expense Categories'!$D$2:$D$15,0)),0,(($G382-$F382)/2)/'Expense Categories'!$I$1*'Expense Categories'!$G$1),0),0),IF(N382="Y",IF('Expense Categories'!$G$4="Y",IF(ISNUMBER(MATCH(H382,'Expense Categories'!$D$2:$D$15,0)),0,($G382-$F382)/'Expense Categories'!$I$1*'Expense Categories'!$G$1),0),0))</f>
        <v>0</v>
      </c>
      <c r="E382" s="17">
        <f>IF(H382='Expense Categories'!A$2,IF(N382="Y",IF('Expense Categories'!$G$4="Y",IF(ISNUMBER(MATCH(H382,'Expense Categories'!$D$2:$D$15,0)),0,(($G382-$F382)/2)/'Expense Categories'!$I$1*'Expense Categories'!$G$2),0),0),IF(N382="Y",IF('Expense Categories'!$G$4="Y",IF(ISNUMBER(MATCH(H382,'Expense Categories'!$D$2:$D$15,0)),0,($G382-$F382)/'Expense Categories'!$I$1*'Expense Categories'!$G$2),0),0))</f>
        <v>0</v>
      </c>
      <c r="F382" s="18"/>
      <c r="G382" s="26"/>
      <c r="H382" s="20"/>
      <c r="N382" s="34"/>
      <c r="O382" s="63"/>
      <c r="P382" s="63"/>
      <c r="Q382" s="63"/>
    </row>
    <row r="383" spans="1:17" ht="15.75" customHeight="1" x14ac:dyDescent="0.2">
      <c r="A383" s="20"/>
      <c r="B383" s="22"/>
      <c r="C383" s="17">
        <f>IF(O383=0,IF(N383="Y",IF('Expense Categories'!$G$4="Y",G383-ROUND(E383,2)-ROUND(D383,2),Expenses!G383),G383),0)</f>
        <v>0</v>
      </c>
      <c r="D383" s="17">
        <f>IF(H383='Expense Categories'!A$2,IF(N383="Y",IF('Expense Categories'!$G$4="Y",IF(ISNUMBER(MATCH(H383,'Expense Categories'!$D$2:$D$15,0)),0,(($G383-$F383)/2)/'Expense Categories'!$I$1*'Expense Categories'!$G$1),0),0),IF(N383="Y",IF('Expense Categories'!$G$4="Y",IF(ISNUMBER(MATCH(H383,'Expense Categories'!$D$2:$D$15,0)),0,($G383-$F383)/'Expense Categories'!$I$1*'Expense Categories'!$G$1),0),0))</f>
        <v>0</v>
      </c>
      <c r="E383" s="17">
        <f>IF(H383='Expense Categories'!A$2,IF(N383="Y",IF('Expense Categories'!$G$4="Y",IF(ISNUMBER(MATCH(H383,'Expense Categories'!$D$2:$D$15,0)),0,(($G383-$F383)/2)/'Expense Categories'!$I$1*'Expense Categories'!$G$2),0),0),IF(N383="Y",IF('Expense Categories'!$G$4="Y",IF(ISNUMBER(MATCH(H383,'Expense Categories'!$D$2:$D$15,0)),0,($G383-$F383)/'Expense Categories'!$I$1*'Expense Categories'!$G$2),0),0))</f>
        <v>0</v>
      </c>
      <c r="F383" s="18"/>
      <c r="G383" s="26"/>
      <c r="H383" s="20"/>
      <c r="N383" s="34"/>
      <c r="O383" s="63"/>
      <c r="P383" s="63"/>
      <c r="Q383" s="63"/>
    </row>
    <row r="384" spans="1:17" ht="15.75" customHeight="1" x14ac:dyDescent="0.2">
      <c r="A384" s="20"/>
      <c r="B384" s="22"/>
      <c r="C384" s="17">
        <f>IF(O384=0,IF(N384="Y",IF('Expense Categories'!$G$4="Y",G384-ROUND(E384,2)-ROUND(D384,2),Expenses!G384),G384),0)</f>
        <v>0</v>
      </c>
      <c r="D384" s="17">
        <f>IF(H384='Expense Categories'!A$2,IF(N384="Y",IF('Expense Categories'!$G$4="Y",IF(ISNUMBER(MATCH(H384,'Expense Categories'!$D$2:$D$15,0)),0,(($G384-$F384)/2)/'Expense Categories'!$I$1*'Expense Categories'!$G$1),0),0),IF(N384="Y",IF('Expense Categories'!$G$4="Y",IF(ISNUMBER(MATCH(H384,'Expense Categories'!$D$2:$D$15,0)),0,($G384-$F384)/'Expense Categories'!$I$1*'Expense Categories'!$G$1),0),0))</f>
        <v>0</v>
      </c>
      <c r="E384" s="17">
        <f>IF(H384='Expense Categories'!A$2,IF(N384="Y",IF('Expense Categories'!$G$4="Y",IF(ISNUMBER(MATCH(H384,'Expense Categories'!$D$2:$D$15,0)),0,(($G384-$F384)/2)/'Expense Categories'!$I$1*'Expense Categories'!$G$2),0),0),IF(N384="Y",IF('Expense Categories'!$G$4="Y",IF(ISNUMBER(MATCH(H384,'Expense Categories'!$D$2:$D$15,0)),0,($G384-$F384)/'Expense Categories'!$I$1*'Expense Categories'!$G$2),0),0))</f>
        <v>0</v>
      </c>
      <c r="F384" s="18"/>
      <c r="G384" s="26"/>
      <c r="H384" s="20"/>
      <c r="N384" s="34"/>
      <c r="O384" s="63"/>
      <c r="P384" s="63"/>
      <c r="Q384" s="63"/>
    </row>
    <row r="385" spans="1:17" ht="15.75" customHeight="1" x14ac:dyDescent="0.2">
      <c r="A385" s="20"/>
      <c r="B385" s="22"/>
      <c r="C385" s="17">
        <f>IF(O385=0,IF(N385="Y",IF('Expense Categories'!$G$4="Y",G385-ROUND(E385,2)-ROUND(D385,2),Expenses!G385),G385),0)</f>
        <v>0</v>
      </c>
      <c r="D385" s="17">
        <f>IF(H385='Expense Categories'!A$2,IF(N385="Y",IF('Expense Categories'!$G$4="Y",IF(ISNUMBER(MATCH(H385,'Expense Categories'!$D$2:$D$15,0)),0,(($G385-$F385)/2)/'Expense Categories'!$I$1*'Expense Categories'!$G$1),0),0),IF(N385="Y",IF('Expense Categories'!$G$4="Y",IF(ISNUMBER(MATCH(H385,'Expense Categories'!$D$2:$D$15,0)),0,($G385-$F385)/'Expense Categories'!$I$1*'Expense Categories'!$G$1),0),0))</f>
        <v>0</v>
      </c>
      <c r="E385" s="17">
        <f>IF(H385='Expense Categories'!A$2,IF(N385="Y",IF('Expense Categories'!$G$4="Y",IF(ISNUMBER(MATCH(H385,'Expense Categories'!$D$2:$D$15,0)),0,(($G385-$F385)/2)/'Expense Categories'!$I$1*'Expense Categories'!$G$2),0),0),IF(N385="Y",IF('Expense Categories'!$G$4="Y",IF(ISNUMBER(MATCH(H385,'Expense Categories'!$D$2:$D$15,0)),0,($G385-$F385)/'Expense Categories'!$I$1*'Expense Categories'!$G$2),0),0))</f>
        <v>0</v>
      </c>
      <c r="F385" s="18"/>
      <c r="G385" s="26"/>
      <c r="H385" s="20"/>
      <c r="N385" s="34"/>
      <c r="O385" s="63"/>
      <c r="P385" s="63"/>
      <c r="Q385" s="63"/>
    </row>
    <row r="386" spans="1:17" ht="15.75" customHeight="1" x14ac:dyDescent="0.2">
      <c r="A386" s="20"/>
      <c r="B386" s="22"/>
      <c r="C386" s="17">
        <f>IF(O386=0,IF(N386="Y",IF('Expense Categories'!$G$4="Y",G386-ROUND(E386,2)-ROUND(D386,2),Expenses!G386),G386),0)</f>
        <v>0</v>
      </c>
      <c r="D386" s="17">
        <f>IF(H386='Expense Categories'!A$2,IF(N386="Y",IF('Expense Categories'!$G$4="Y",IF(ISNUMBER(MATCH(H386,'Expense Categories'!$D$2:$D$15,0)),0,(($G386-$F386)/2)/'Expense Categories'!$I$1*'Expense Categories'!$G$1),0),0),IF(N386="Y",IF('Expense Categories'!$G$4="Y",IF(ISNUMBER(MATCH(H386,'Expense Categories'!$D$2:$D$15,0)),0,($G386-$F386)/'Expense Categories'!$I$1*'Expense Categories'!$G$1),0),0))</f>
        <v>0</v>
      </c>
      <c r="E386" s="17">
        <f>IF(H386='Expense Categories'!A$2,IF(N386="Y",IF('Expense Categories'!$G$4="Y",IF(ISNUMBER(MATCH(H386,'Expense Categories'!$D$2:$D$15,0)),0,(($G386-$F386)/2)/'Expense Categories'!$I$1*'Expense Categories'!$G$2),0),0),IF(N386="Y",IF('Expense Categories'!$G$4="Y",IF(ISNUMBER(MATCH(H386,'Expense Categories'!$D$2:$D$15,0)),0,($G386-$F386)/'Expense Categories'!$I$1*'Expense Categories'!$G$2),0),0))</f>
        <v>0</v>
      </c>
      <c r="F386" s="18"/>
      <c r="G386" s="26"/>
      <c r="H386" s="20"/>
      <c r="N386" s="34"/>
      <c r="O386" s="63"/>
      <c r="P386" s="63"/>
      <c r="Q386" s="63"/>
    </row>
    <row r="387" spans="1:17" ht="15.75" customHeight="1" x14ac:dyDescent="0.2">
      <c r="A387" s="20"/>
      <c r="B387" s="22"/>
      <c r="C387" s="17">
        <f>IF(O387=0,IF(N387="Y",IF('Expense Categories'!$G$4="Y",G387-ROUND(E387,2)-ROUND(D387,2),Expenses!G387),G387),0)</f>
        <v>0</v>
      </c>
      <c r="D387" s="17">
        <f>IF(H387='Expense Categories'!A$2,IF(N387="Y",IF('Expense Categories'!$G$4="Y",IF(ISNUMBER(MATCH(H387,'Expense Categories'!$D$2:$D$15,0)),0,(($G387-$F387)/2)/'Expense Categories'!$I$1*'Expense Categories'!$G$1),0),0),IF(N387="Y",IF('Expense Categories'!$G$4="Y",IF(ISNUMBER(MATCH(H387,'Expense Categories'!$D$2:$D$15,0)),0,($G387-$F387)/'Expense Categories'!$I$1*'Expense Categories'!$G$1),0),0))</f>
        <v>0</v>
      </c>
      <c r="E387" s="17">
        <f>IF(H387='Expense Categories'!A$2,IF(N387="Y",IF('Expense Categories'!$G$4="Y",IF(ISNUMBER(MATCH(H387,'Expense Categories'!$D$2:$D$15,0)),0,(($G387-$F387)/2)/'Expense Categories'!$I$1*'Expense Categories'!$G$2),0),0),IF(N387="Y",IF('Expense Categories'!$G$4="Y",IF(ISNUMBER(MATCH(H387,'Expense Categories'!$D$2:$D$15,0)),0,($G387-$F387)/'Expense Categories'!$I$1*'Expense Categories'!$G$2),0),0))</f>
        <v>0</v>
      </c>
      <c r="F387" s="18"/>
      <c r="G387" s="26"/>
      <c r="H387" s="20"/>
      <c r="N387" s="34"/>
      <c r="O387" s="63"/>
      <c r="P387" s="63"/>
      <c r="Q387" s="63"/>
    </row>
    <row r="388" spans="1:17" ht="15.75" customHeight="1" x14ac:dyDescent="0.2">
      <c r="A388" s="20"/>
      <c r="B388" s="22"/>
      <c r="C388" s="17">
        <f>IF(O388=0,IF(N388="Y",IF('Expense Categories'!$G$4="Y",G388-ROUND(E388,2)-ROUND(D388,2),Expenses!G388),G388),0)</f>
        <v>0</v>
      </c>
      <c r="D388" s="17">
        <f>IF(H388='Expense Categories'!A$2,IF(N388="Y",IF('Expense Categories'!$G$4="Y",IF(ISNUMBER(MATCH(H388,'Expense Categories'!$D$2:$D$15,0)),0,(($G388-$F388)/2)/'Expense Categories'!$I$1*'Expense Categories'!$G$1),0),0),IF(N388="Y",IF('Expense Categories'!$G$4="Y",IF(ISNUMBER(MATCH(H388,'Expense Categories'!$D$2:$D$15,0)),0,($G388-$F388)/'Expense Categories'!$I$1*'Expense Categories'!$G$1),0),0))</f>
        <v>0</v>
      </c>
      <c r="E388" s="17">
        <f>IF(H388='Expense Categories'!A$2,IF(N388="Y",IF('Expense Categories'!$G$4="Y",IF(ISNUMBER(MATCH(H388,'Expense Categories'!$D$2:$D$15,0)),0,(($G388-$F388)/2)/'Expense Categories'!$I$1*'Expense Categories'!$G$2),0),0),IF(N388="Y",IF('Expense Categories'!$G$4="Y",IF(ISNUMBER(MATCH(H388,'Expense Categories'!$D$2:$D$15,0)),0,($G388-$F388)/'Expense Categories'!$I$1*'Expense Categories'!$G$2),0),0))</f>
        <v>0</v>
      </c>
      <c r="F388" s="18"/>
      <c r="G388" s="26"/>
      <c r="H388" s="20"/>
      <c r="N388" s="34"/>
      <c r="O388" s="63"/>
      <c r="P388" s="63"/>
      <c r="Q388" s="63"/>
    </row>
    <row r="389" spans="1:17" ht="15.75" customHeight="1" x14ac:dyDescent="0.2">
      <c r="A389" s="20"/>
      <c r="B389" s="22"/>
      <c r="C389" s="17">
        <f>IF(O389=0,IF(N389="Y",IF('Expense Categories'!$G$4="Y",G389-ROUND(E389,2)-ROUND(D389,2),Expenses!G389),G389),0)</f>
        <v>0</v>
      </c>
      <c r="D389" s="17">
        <f>IF(H389='Expense Categories'!A$2,IF(N389="Y",IF('Expense Categories'!$G$4="Y",IF(ISNUMBER(MATCH(H389,'Expense Categories'!$D$2:$D$15,0)),0,(($G389-$F389)/2)/'Expense Categories'!$I$1*'Expense Categories'!$G$1),0),0),IF(N389="Y",IF('Expense Categories'!$G$4="Y",IF(ISNUMBER(MATCH(H389,'Expense Categories'!$D$2:$D$15,0)),0,($G389-$F389)/'Expense Categories'!$I$1*'Expense Categories'!$G$1),0),0))</f>
        <v>0</v>
      </c>
      <c r="E389" s="17">
        <f>IF(H389='Expense Categories'!A$2,IF(N389="Y",IF('Expense Categories'!$G$4="Y",IF(ISNUMBER(MATCH(H389,'Expense Categories'!$D$2:$D$15,0)),0,(($G389-$F389)/2)/'Expense Categories'!$I$1*'Expense Categories'!$G$2),0),0),IF(N389="Y",IF('Expense Categories'!$G$4="Y",IF(ISNUMBER(MATCH(H389,'Expense Categories'!$D$2:$D$15,0)),0,($G389-$F389)/'Expense Categories'!$I$1*'Expense Categories'!$G$2),0),0))</f>
        <v>0</v>
      </c>
      <c r="F389" s="18"/>
      <c r="G389" s="26"/>
      <c r="H389" s="20"/>
      <c r="N389" s="34"/>
      <c r="O389" s="63"/>
      <c r="P389" s="63"/>
      <c r="Q389" s="63"/>
    </row>
    <row r="390" spans="1:17" ht="15.75" customHeight="1" x14ac:dyDescent="0.2">
      <c r="A390" s="20"/>
      <c r="B390" s="22"/>
      <c r="C390" s="17">
        <f>IF(O390=0,IF(N390="Y",IF('Expense Categories'!$G$4="Y",G390-ROUND(E390,2)-ROUND(D390,2),Expenses!G390),G390),0)</f>
        <v>0</v>
      </c>
      <c r="D390" s="17">
        <f>IF(H390='Expense Categories'!A$2,IF(N390="Y",IF('Expense Categories'!$G$4="Y",IF(ISNUMBER(MATCH(H390,'Expense Categories'!$D$2:$D$15,0)),0,(($G390-$F390)/2)/'Expense Categories'!$I$1*'Expense Categories'!$G$1),0),0),IF(N390="Y",IF('Expense Categories'!$G$4="Y",IF(ISNUMBER(MATCH(H390,'Expense Categories'!$D$2:$D$15,0)),0,($G390-$F390)/'Expense Categories'!$I$1*'Expense Categories'!$G$1),0),0))</f>
        <v>0</v>
      </c>
      <c r="E390" s="17">
        <f>IF(H390='Expense Categories'!A$2,IF(N390="Y",IF('Expense Categories'!$G$4="Y",IF(ISNUMBER(MATCH(H390,'Expense Categories'!$D$2:$D$15,0)),0,(($G390-$F390)/2)/'Expense Categories'!$I$1*'Expense Categories'!$G$2),0),0),IF(N390="Y",IF('Expense Categories'!$G$4="Y",IF(ISNUMBER(MATCH(H390,'Expense Categories'!$D$2:$D$15,0)),0,($G390-$F390)/'Expense Categories'!$I$1*'Expense Categories'!$G$2),0),0))</f>
        <v>0</v>
      </c>
      <c r="F390" s="18"/>
      <c r="G390" s="26"/>
      <c r="H390" s="20"/>
      <c r="N390" s="34"/>
      <c r="O390" s="63"/>
      <c r="P390" s="63"/>
      <c r="Q390" s="63"/>
    </row>
    <row r="391" spans="1:17" ht="15.75" customHeight="1" x14ac:dyDescent="0.2">
      <c r="A391" s="20"/>
      <c r="B391" s="22"/>
      <c r="C391" s="17">
        <f>IF(O391=0,IF(N391="Y",IF('Expense Categories'!$G$4="Y",G391-ROUND(E391,2)-ROUND(D391,2),Expenses!G391),G391),0)</f>
        <v>0</v>
      </c>
      <c r="D391" s="17">
        <f>IF(H391='Expense Categories'!A$2,IF(N391="Y",IF('Expense Categories'!$G$4="Y",IF(ISNUMBER(MATCH(H391,'Expense Categories'!$D$2:$D$15,0)),0,(($G391-$F391)/2)/'Expense Categories'!$I$1*'Expense Categories'!$G$1),0),0),IF(N391="Y",IF('Expense Categories'!$G$4="Y",IF(ISNUMBER(MATCH(H391,'Expense Categories'!$D$2:$D$15,0)),0,($G391-$F391)/'Expense Categories'!$I$1*'Expense Categories'!$G$1),0),0))</f>
        <v>0</v>
      </c>
      <c r="E391" s="17">
        <f>IF(H391='Expense Categories'!A$2,IF(N391="Y",IF('Expense Categories'!$G$4="Y",IF(ISNUMBER(MATCH(H391,'Expense Categories'!$D$2:$D$15,0)),0,(($G391-$F391)/2)/'Expense Categories'!$I$1*'Expense Categories'!$G$2),0),0),IF(N391="Y",IF('Expense Categories'!$G$4="Y",IF(ISNUMBER(MATCH(H391,'Expense Categories'!$D$2:$D$15,0)),0,($G391-$F391)/'Expense Categories'!$I$1*'Expense Categories'!$G$2),0),0))</f>
        <v>0</v>
      </c>
      <c r="F391" s="18"/>
      <c r="G391" s="26"/>
      <c r="H391" s="20"/>
      <c r="N391" s="34"/>
      <c r="O391" s="63"/>
      <c r="P391" s="63"/>
      <c r="Q391" s="63"/>
    </row>
    <row r="392" spans="1:17" ht="15.75" customHeight="1" x14ac:dyDescent="0.2">
      <c r="A392" s="20"/>
      <c r="B392" s="22"/>
      <c r="C392" s="17">
        <f>IF(O392=0,IF(N392="Y",IF('Expense Categories'!$G$4="Y",G392-ROUND(E392,2)-ROUND(D392,2),Expenses!G392),G392),0)</f>
        <v>0</v>
      </c>
      <c r="D392" s="17">
        <f>IF(H392='Expense Categories'!A$2,IF(N392="Y",IF('Expense Categories'!$G$4="Y",IF(ISNUMBER(MATCH(H392,'Expense Categories'!$D$2:$D$15,0)),0,(($G392-$F392)/2)/'Expense Categories'!$I$1*'Expense Categories'!$G$1),0),0),IF(N392="Y",IF('Expense Categories'!$G$4="Y",IF(ISNUMBER(MATCH(H392,'Expense Categories'!$D$2:$D$15,0)),0,($G392-$F392)/'Expense Categories'!$I$1*'Expense Categories'!$G$1),0),0))</f>
        <v>0</v>
      </c>
      <c r="E392" s="17">
        <f>IF(H392='Expense Categories'!A$2,IF(N392="Y",IF('Expense Categories'!$G$4="Y",IF(ISNUMBER(MATCH(H392,'Expense Categories'!$D$2:$D$15,0)),0,(($G392-$F392)/2)/'Expense Categories'!$I$1*'Expense Categories'!$G$2),0),0),IF(N392="Y",IF('Expense Categories'!$G$4="Y",IF(ISNUMBER(MATCH(H392,'Expense Categories'!$D$2:$D$15,0)),0,($G392-$F392)/'Expense Categories'!$I$1*'Expense Categories'!$G$2),0),0))</f>
        <v>0</v>
      </c>
      <c r="F392" s="18"/>
      <c r="G392" s="26"/>
      <c r="H392" s="20"/>
      <c r="N392" s="34"/>
      <c r="O392" s="63"/>
      <c r="P392" s="63"/>
      <c r="Q392" s="63"/>
    </row>
    <row r="393" spans="1:17" ht="15.75" customHeight="1" x14ac:dyDescent="0.2">
      <c r="A393" s="20"/>
      <c r="B393" s="22"/>
      <c r="C393" s="17">
        <f>IF(O393=0,IF(N393="Y",IF('Expense Categories'!$G$4="Y",G393-ROUND(E393,2)-ROUND(D393,2),Expenses!G393),G393),0)</f>
        <v>0</v>
      </c>
      <c r="D393" s="17">
        <f>IF(H393='Expense Categories'!A$2,IF(N393="Y",IF('Expense Categories'!$G$4="Y",IF(ISNUMBER(MATCH(H393,'Expense Categories'!$D$2:$D$15,0)),0,(($G393-$F393)/2)/'Expense Categories'!$I$1*'Expense Categories'!$G$1),0),0),IF(N393="Y",IF('Expense Categories'!$G$4="Y",IF(ISNUMBER(MATCH(H393,'Expense Categories'!$D$2:$D$15,0)),0,($G393-$F393)/'Expense Categories'!$I$1*'Expense Categories'!$G$1),0),0))</f>
        <v>0</v>
      </c>
      <c r="E393" s="17">
        <f>IF(H393='Expense Categories'!A$2,IF(N393="Y",IF('Expense Categories'!$G$4="Y",IF(ISNUMBER(MATCH(H393,'Expense Categories'!$D$2:$D$15,0)),0,(($G393-$F393)/2)/'Expense Categories'!$I$1*'Expense Categories'!$G$2),0),0),IF(N393="Y",IF('Expense Categories'!$G$4="Y",IF(ISNUMBER(MATCH(H393,'Expense Categories'!$D$2:$D$15,0)),0,($G393-$F393)/'Expense Categories'!$I$1*'Expense Categories'!$G$2),0),0))</f>
        <v>0</v>
      </c>
      <c r="F393" s="18"/>
      <c r="G393" s="26"/>
      <c r="H393" s="20"/>
      <c r="N393" s="34"/>
      <c r="O393" s="63"/>
      <c r="P393" s="63"/>
      <c r="Q393" s="63"/>
    </row>
    <row r="394" spans="1:17" ht="15.75" customHeight="1" x14ac:dyDescent="0.2">
      <c r="A394" s="20"/>
      <c r="B394" s="22"/>
      <c r="C394" s="17">
        <f>IF(O394=0,IF(N394="Y",IF('Expense Categories'!$G$4="Y",G394-ROUND(E394,2)-ROUND(D394,2),Expenses!G394),G394),0)</f>
        <v>0</v>
      </c>
      <c r="D394" s="17">
        <f>IF(H394='Expense Categories'!A$2,IF(N394="Y",IF('Expense Categories'!$G$4="Y",IF(ISNUMBER(MATCH(H394,'Expense Categories'!$D$2:$D$15,0)),0,(($G394-$F394)/2)/'Expense Categories'!$I$1*'Expense Categories'!$G$1),0),0),IF(N394="Y",IF('Expense Categories'!$G$4="Y",IF(ISNUMBER(MATCH(H394,'Expense Categories'!$D$2:$D$15,0)),0,($G394-$F394)/'Expense Categories'!$I$1*'Expense Categories'!$G$1),0),0))</f>
        <v>0</v>
      </c>
      <c r="E394" s="17">
        <f>IF(H394='Expense Categories'!A$2,IF(N394="Y",IF('Expense Categories'!$G$4="Y",IF(ISNUMBER(MATCH(H394,'Expense Categories'!$D$2:$D$15,0)),0,(($G394-$F394)/2)/'Expense Categories'!$I$1*'Expense Categories'!$G$2),0),0),IF(N394="Y",IF('Expense Categories'!$G$4="Y",IF(ISNUMBER(MATCH(H394,'Expense Categories'!$D$2:$D$15,0)),0,($G394-$F394)/'Expense Categories'!$I$1*'Expense Categories'!$G$2),0),0))</f>
        <v>0</v>
      </c>
      <c r="F394" s="18"/>
      <c r="G394" s="26"/>
      <c r="H394" s="20"/>
      <c r="N394" s="34"/>
      <c r="O394" s="63"/>
      <c r="P394" s="63"/>
      <c r="Q394" s="63"/>
    </row>
    <row r="395" spans="1:17" ht="15.75" customHeight="1" x14ac:dyDescent="0.2">
      <c r="A395" s="20"/>
      <c r="B395" s="22"/>
      <c r="C395" s="17">
        <f>IF(O395=0,IF(N395="Y",IF('Expense Categories'!$G$4="Y",G395-ROUND(E395,2)-ROUND(D395,2),Expenses!G395),G395),0)</f>
        <v>0</v>
      </c>
      <c r="D395" s="17">
        <f>IF(H395='Expense Categories'!A$2,IF(N395="Y",IF('Expense Categories'!$G$4="Y",IF(ISNUMBER(MATCH(H395,'Expense Categories'!$D$2:$D$15,0)),0,(($G395-$F395)/2)/'Expense Categories'!$I$1*'Expense Categories'!$G$1),0),0),IF(N395="Y",IF('Expense Categories'!$G$4="Y",IF(ISNUMBER(MATCH(H395,'Expense Categories'!$D$2:$D$15,0)),0,($G395-$F395)/'Expense Categories'!$I$1*'Expense Categories'!$G$1),0),0))</f>
        <v>0</v>
      </c>
      <c r="E395" s="17">
        <f>IF(H395='Expense Categories'!A$2,IF(N395="Y",IF('Expense Categories'!$G$4="Y",IF(ISNUMBER(MATCH(H395,'Expense Categories'!$D$2:$D$15,0)),0,(($G395-$F395)/2)/'Expense Categories'!$I$1*'Expense Categories'!$G$2),0),0),IF(N395="Y",IF('Expense Categories'!$G$4="Y",IF(ISNUMBER(MATCH(H395,'Expense Categories'!$D$2:$D$15,0)),0,($G395-$F395)/'Expense Categories'!$I$1*'Expense Categories'!$G$2),0),0))</f>
        <v>0</v>
      </c>
      <c r="F395" s="18"/>
      <c r="G395" s="26"/>
      <c r="H395" s="20"/>
      <c r="N395" s="34"/>
      <c r="O395" s="63"/>
      <c r="P395" s="63"/>
      <c r="Q395" s="63"/>
    </row>
    <row r="396" spans="1:17" ht="15.75" customHeight="1" x14ac:dyDescent="0.2">
      <c r="A396" s="20"/>
      <c r="B396" s="22"/>
      <c r="C396" s="17">
        <f>IF(O396=0,IF(N396="Y",IF('Expense Categories'!$G$4="Y",G396-ROUND(E396,2)-ROUND(D396,2),Expenses!G396),G396),0)</f>
        <v>0</v>
      </c>
      <c r="D396" s="17">
        <f>IF(H396='Expense Categories'!A$2,IF(N396="Y",IF('Expense Categories'!$G$4="Y",IF(ISNUMBER(MATCH(H396,'Expense Categories'!$D$2:$D$15,0)),0,(($G396-$F396)/2)/'Expense Categories'!$I$1*'Expense Categories'!$G$1),0),0),IF(N396="Y",IF('Expense Categories'!$G$4="Y",IF(ISNUMBER(MATCH(H396,'Expense Categories'!$D$2:$D$15,0)),0,($G396-$F396)/'Expense Categories'!$I$1*'Expense Categories'!$G$1),0),0))</f>
        <v>0</v>
      </c>
      <c r="E396" s="17">
        <f>IF(H396='Expense Categories'!A$2,IF(N396="Y",IF('Expense Categories'!$G$4="Y",IF(ISNUMBER(MATCH(H396,'Expense Categories'!$D$2:$D$15,0)),0,(($G396-$F396)/2)/'Expense Categories'!$I$1*'Expense Categories'!$G$2),0),0),IF(N396="Y",IF('Expense Categories'!$G$4="Y",IF(ISNUMBER(MATCH(H396,'Expense Categories'!$D$2:$D$15,0)),0,($G396-$F396)/'Expense Categories'!$I$1*'Expense Categories'!$G$2),0),0))</f>
        <v>0</v>
      </c>
      <c r="F396" s="18"/>
      <c r="G396" s="26"/>
      <c r="H396" s="20"/>
      <c r="N396" s="34"/>
      <c r="O396" s="63"/>
      <c r="P396" s="63"/>
      <c r="Q396" s="63"/>
    </row>
    <row r="397" spans="1:17" ht="15.75" customHeight="1" x14ac:dyDescent="0.2">
      <c r="A397" s="20"/>
      <c r="B397" s="22"/>
      <c r="C397" s="17">
        <f>IF(O397=0,IF(N397="Y",IF('Expense Categories'!$G$4="Y",G397-ROUND(E397,2)-ROUND(D397,2),Expenses!G397),G397),0)</f>
        <v>0</v>
      </c>
      <c r="D397" s="17">
        <f>IF(H397='Expense Categories'!A$2,IF(N397="Y",IF('Expense Categories'!$G$4="Y",IF(ISNUMBER(MATCH(H397,'Expense Categories'!$D$2:$D$15,0)),0,(($G397-$F397)/2)/'Expense Categories'!$I$1*'Expense Categories'!$G$1),0),0),IF(N397="Y",IF('Expense Categories'!$G$4="Y",IF(ISNUMBER(MATCH(H397,'Expense Categories'!$D$2:$D$15,0)),0,($G397-$F397)/'Expense Categories'!$I$1*'Expense Categories'!$G$1),0),0))</f>
        <v>0</v>
      </c>
      <c r="E397" s="17">
        <f>IF(H397='Expense Categories'!A$2,IF(N397="Y",IF('Expense Categories'!$G$4="Y",IF(ISNUMBER(MATCH(H397,'Expense Categories'!$D$2:$D$15,0)),0,(($G397-$F397)/2)/'Expense Categories'!$I$1*'Expense Categories'!$G$2),0),0),IF(N397="Y",IF('Expense Categories'!$G$4="Y",IF(ISNUMBER(MATCH(H397,'Expense Categories'!$D$2:$D$15,0)),0,($G397-$F397)/'Expense Categories'!$I$1*'Expense Categories'!$G$2),0),0))</f>
        <v>0</v>
      </c>
      <c r="F397" s="18"/>
      <c r="G397" s="26"/>
      <c r="H397" s="20"/>
      <c r="N397" s="34"/>
      <c r="O397" s="63"/>
      <c r="P397" s="63"/>
      <c r="Q397" s="63"/>
    </row>
    <row r="398" spans="1:17" ht="15.75" customHeight="1" x14ac:dyDescent="0.2">
      <c r="A398" s="20"/>
      <c r="B398" s="22"/>
      <c r="C398" s="17">
        <f>IF(O398=0,IF(N398="Y",IF('Expense Categories'!$G$4="Y",G398-ROUND(E398,2)-ROUND(D398,2),Expenses!G398),G398),0)</f>
        <v>0</v>
      </c>
      <c r="D398" s="17">
        <f>IF(H398='Expense Categories'!A$2,IF(N398="Y",IF('Expense Categories'!$G$4="Y",IF(ISNUMBER(MATCH(H398,'Expense Categories'!$D$2:$D$15,0)),0,(($G398-$F398)/2)/'Expense Categories'!$I$1*'Expense Categories'!$G$1),0),0),IF(N398="Y",IF('Expense Categories'!$G$4="Y",IF(ISNUMBER(MATCH(H398,'Expense Categories'!$D$2:$D$15,0)),0,($G398-$F398)/'Expense Categories'!$I$1*'Expense Categories'!$G$1),0),0))</f>
        <v>0</v>
      </c>
      <c r="E398" s="17">
        <f>IF(H398='Expense Categories'!A$2,IF(N398="Y",IF('Expense Categories'!$G$4="Y",IF(ISNUMBER(MATCH(H398,'Expense Categories'!$D$2:$D$15,0)),0,(($G398-$F398)/2)/'Expense Categories'!$I$1*'Expense Categories'!$G$2),0),0),IF(N398="Y",IF('Expense Categories'!$G$4="Y",IF(ISNUMBER(MATCH(H398,'Expense Categories'!$D$2:$D$15,0)),0,($G398-$F398)/'Expense Categories'!$I$1*'Expense Categories'!$G$2),0),0))</f>
        <v>0</v>
      </c>
      <c r="F398" s="18"/>
      <c r="G398" s="26"/>
      <c r="H398" s="20"/>
      <c r="N398" s="34"/>
      <c r="O398" s="63"/>
      <c r="P398" s="63"/>
      <c r="Q398" s="63"/>
    </row>
    <row r="399" spans="1:17" ht="15.75" customHeight="1" x14ac:dyDescent="0.2">
      <c r="A399" s="20"/>
      <c r="B399" s="22"/>
      <c r="C399" s="17">
        <f>IF(O399=0,IF(N399="Y",IF('Expense Categories'!$G$4="Y",G399-ROUND(E399,2)-ROUND(D399,2),Expenses!G399),G399),0)</f>
        <v>0</v>
      </c>
      <c r="D399" s="17">
        <f>IF(H399='Expense Categories'!A$2,IF(N399="Y",IF('Expense Categories'!$G$4="Y",IF(ISNUMBER(MATCH(H399,'Expense Categories'!$D$2:$D$15,0)),0,(($G399-$F399)/2)/'Expense Categories'!$I$1*'Expense Categories'!$G$1),0),0),IF(N399="Y",IF('Expense Categories'!$G$4="Y",IF(ISNUMBER(MATCH(H399,'Expense Categories'!$D$2:$D$15,0)),0,($G399-$F399)/'Expense Categories'!$I$1*'Expense Categories'!$G$1),0),0))</f>
        <v>0</v>
      </c>
      <c r="E399" s="17">
        <f>IF(H399='Expense Categories'!A$2,IF(N399="Y",IF('Expense Categories'!$G$4="Y",IF(ISNUMBER(MATCH(H399,'Expense Categories'!$D$2:$D$15,0)),0,(($G399-$F399)/2)/'Expense Categories'!$I$1*'Expense Categories'!$G$2),0),0),IF(N399="Y",IF('Expense Categories'!$G$4="Y",IF(ISNUMBER(MATCH(H399,'Expense Categories'!$D$2:$D$15,0)),0,($G399-$F399)/'Expense Categories'!$I$1*'Expense Categories'!$G$2),0),0))</f>
        <v>0</v>
      </c>
      <c r="F399" s="18"/>
      <c r="G399" s="26"/>
      <c r="H399" s="20"/>
      <c r="N399" s="34"/>
      <c r="O399" s="63"/>
      <c r="P399" s="63"/>
      <c r="Q399" s="63"/>
    </row>
    <row r="400" spans="1:17" ht="15.75" customHeight="1" x14ac:dyDescent="0.2">
      <c r="A400" s="20"/>
      <c r="B400" s="22"/>
      <c r="C400" s="17">
        <f>IF(O400=0,IF(N400="Y",IF('Expense Categories'!$G$4="Y",G400-ROUND(E400,2)-ROUND(D400,2),Expenses!G400),G400),0)</f>
        <v>0</v>
      </c>
      <c r="D400" s="17">
        <f>IF(H400='Expense Categories'!A$2,IF(N400="Y",IF('Expense Categories'!$G$4="Y",IF(ISNUMBER(MATCH(H400,'Expense Categories'!$D$2:$D$15,0)),0,(($G400-$F400)/2)/'Expense Categories'!$I$1*'Expense Categories'!$G$1),0),0),IF(N400="Y",IF('Expense Categories'!$G$4="Y",IF(ISNUMBER(MATCH(H400,'Expense Categories'!$D$2:$D$15,0)),0,($G400-$F400)/'Expense Categories'!$I$1*'Expense Categories'!$G$1),0),0))</f>
        <v>0</v>
      </c>
      <c r="E400" s="17">
        <f>IF(H400='Expense Categories'!A$2,IF(N400="Y",IF('Expense Categories'!$G$4="Y",IF(ISNUMBER(MATCH(H400,'Expense Categories'!$D$2:$D$15,0)),0,(($G400-$F400)/2)/'Expense Categories'!$I$1*'Expense Categories'!$G$2),0),0),IF(N400="Y",IF('Expense Categories'!$G$4="Y",IF(ISNUMBER(MATCH(H400,'Expense Categories'!$D$2:$D$15,0)),0,($G400-$F400)/'Expense Categories'!$I$1*'Expense Categories'!$G$2),0),0))</f>
        <v>0</v>
      </c>
      <c r="F400" s="18"/>
      <c r="G400" s="26"/>
      <c r="H400" s="20"/>
      <c r="N400" s="34"/>
      <c r="O400" s="63"/>
      <c r="P400" s="63"/>
      <c r="Q400" s="63"/>
    </row>
    <row r="401" spans="1:17" ht="15.75" customHeight="1" x14ac:dyDescent="0.2">
      <c r="A401" s="20"/>
      <c r="B401" s="22"/>
      <c r="C401" s="17">
        <f>IF(O401=0,IF(N401="Y",IF('Expense Categories'!$G$4="Y",G401-ROUND(E401,2)-ROUND(D401,2),Expenses!G401),G401),0)</f>
        <v>0</v>
      </c>
      <c r="D401" s="17">
        <f>IF(H401='Expense Categories'!A$2,IF(N401="Y",IF('Expense Categories'!$G$4="Y",IF(ISNUMBER(MATCH(H401,'Expense Categories'!$D$2:$D$15,0)),0,(($G401-$F401)/2)/'Expense Categories'!$I$1*'Expense Categories'!$G$1),0),0),IF(N401="Y",IF('Expense Categories'!$G$4="Y",IF(ISNUMBER(MATCH(H401,'Expense Categories'!$D$2:$D$15,0)),0,($G401-$F401)/'Expense Categories'!$I$1*'Expense Categories'!$G$1),0),0))</f>
        <v>0</v>
      </c>
      <c r="E401" s="17">
        <f>IF(H401='Expense Categories'!A$2,IF(N401="Y",IF('Expense Categories'!$G$4="Y",IF(ISNUMBER(MATCH(H401,'Expense Categories'!$D$2:$D$15,0)),0,(($G401-$F401)/2)/'Expense Categories'!$I$1*'Expense Categories'!$G$2),0),0),IF(N401="Y",IF('Expense Categories'!$G$4="Y",IF(ISNUMBER(MATCH(H401,'Expense Categories'!$D$2:$D$15,0)),0,($G401-$F401)/'Expense Categories'!$I$1*'Expense Categories'!$G$2),0),0))</f>
        <v>0</v>
      </c>
      <c r="F401" s="18"/>
      <c r="G401" s="26"/>
      <c r="H401" s="20"/>
      <c r="N401" s="34"/>
      <c r="O401" s="63"/>
      <c r="P401" s="63"/>
      <c r="Q401" s="63"/>
    </row>
    <row r="402" spans="1:17" ht="15.75" customHeight="1" x14ac:dyDescent="0.2">
      <c r="A402" s="20"/>
      <c r="B402" s="22"/>
      <c r="C402" s="17">
        <f>IF(O402=0,IF(N402="Y",IF('Expense Categories'!$G$4="Y",G402-ROUND(E402,2)-ROUND(D402,2),Expenses!G402),G402),0)</f>
        <v>0</v>
      </c>
      <c r="D402" s="17">
        <f>IF(H402='Expense Categories'!A$2,IF(N402="Y",IF('Expense Categories'!$G$4="Y",IF(ISNUMBER(MATCH(H402,'Expense Categories'!$D$2:$D$15,0)),0,(($G402-$F402)/2)/'Expense Categories'!$I$1*'Expense Categories'!$G$1),0),0),IF(N402="Y",IF('Expense Categories'!$G$4="Y",IF(ISNUMBER(MATCH(H402,'Expense Categories'!$D$2:$D$15,0)),0,($G402-$F402)/'Expense Categories'!$I$1*'Expense Categories'!$G$1),0),0))</f>
        <v>0</v>
      </c>
      <c r="E402" s="17">
        <f>IF(H402='Expense Categories'!A$2,IF(N402="Y",IF('Expense Categories'!$G$4="Y",IF(ISNUMBER(MATCH(H402,'Expense Categories'!$D$2:$D$15,0)),0,(($G402-$F402)/2)/'Expense Categories'!$I$1*'Expense Categories'!$G$2),0),0),IF(N402="Y",IF('Expense Categories'!$G$4="Y",IF(ISNUMBER(MATCH(H402,'Expense Categories'!$D$2:$D$15,0)),0,($G402-$F402)/'Expense Categories'!$I$1*'Expense Categories'!$G$2),0),0))</f>
        <v>0</v>
      </c>
      <c r="F402" s="18"/>
      <c r="G402" s="26"/>
      <c r="H402" s="20"/>
      <c r="N402" s="34"/>
      <c r="O402" s="63"/>
      <c r="P402" s="63"/>
      <c r="Q402" s="63"/>
    </row>
    <row r="403" spans="1:17" ht="15.75" customHeight="1" x14ac:dyDescent="0.2">
      <c r="A403" s="20"/>
      <c r="B403" s="22"/>
      <c r="C403" s="17">
        <f>IF(O403=0,IF(N403="Y",IF('Expense Categories'!$G$4="Y",G403-ROUND(E403,2)-ROUND(D403,2),Expenses!G403),G403),0)</f>
        <v>0</v>
      </c>
      <c r="D403" s="17">
        <f>IF(H403='Expense Categories'!A$2,IF(N403="Y",IF('Expense Categories'!$G$4="Y",IF(ISNUMBER(MATCH(H403,'Expense Categories'!$D$2:$D$15,0)),0,(($G403-$F403)/2)/'Expense Categories'!$I$1*'Expense Categories'!$G$1),0),0),IF(N403="Y",IF('Expense Categories'!$G$4="Y",IF(ISNUMBER(MATCH(H403,'Expense Categories'!$D$2:$D$15,0)),0,($G403-$F403)/'Expense Categories'!$I$1*'Expense Categories'!$G$1),0),0))</f>
        <v>0</v>
      </c>
      <c r="E403" s="17">
        <f>IF(H403='Expense Categories'!A$2,IF(N403="Y",IF('Expense Categories'!$G$4="Y",IF(ISNUMBER(MATCH(H403,'Expense Categories'!$D$2:$D$15,0)),0,(($G403-$F403)/2)/'Expense Categories'!$I$1*'Expense Categories'!$G$2),0),0),IF(N403="Y",IF('Expense Categories'!$G$4="Y",IF(ISNUMBER(MATCH(H403,'Expense Categories'!$D$2:$D$15,0)),0,($G403-$F403)/'Expense Categories'!$I$1*'Expense Categories'!$G$2),0),0))</f>
        <v>0</v>
      </c>
      <c r="F403" s="18"/>
      <c r="G403" s="26"/>
      <c r="H403" s="20"/>
      <c r="N403" s="34"/>
      <c r="O403" s="63"/>
      <c r="P403" s="63"/>
      <c r="Q403" s="63"/>
    </row>
    <row r="404" spans="1:17" ht="15.75" customHeight="1" x14ac:dyDescent="0.2">
      <c r="A404" s="20"/>
      <c r="B404" s="22"/>
      <c r="C404" s="17">
        <f>IF(O404=0,IF(N404="Y",IF('Expense Categories'!$G$4="Y",G404-ROUND(E404,2)-ROUND(D404,2),Expenses!G404),G404),0)</f>
        <v>0</v>
      </c>
      <c r="D404" s="17">
        <f>IF(H404='Expense Categories'!A$2,IF(N404="Y",IF('Expense Categories'!$G$4="Y",IF(ISNUMBER(MATCH(H404,'Expense Categories'!$D$2:$D$15,0)),0,(($G404-$F404)/2)/'Expense Categories'!$I$1*'Expense Categories'!$G$1),0),0),IF(N404="Y",IF('Expense Categories'!$G$4="Y",IF(ISNUMBER(MATCH(H404,'Expense Categories'!$D$2:$D$15,0)),0,($G404-$F404)/'Expense Categories'!$I$1*'Expense Categories'!$G$1),0),0))</f>
        <v>0</v>
      </c>
      <c r="E404" s="17">
        <f>IF(H404='Expense Categories'!A$2,IF(N404="Y",IF('Expense Categories'!$G$4="Y",IF(ISNUMBER(MATCH(H404,'Expense Categories'!$D$2:$D$15,0)),0,(($G404-$F404)/2)/'Expense Categories'!$I$1*'Expense Categories'!$G$2),0),0),IF(N404="Y",IF('Expense Categories'!$G$4="Y",IF(ISNUMBER(MATCH(H404,'Expense Categories'!$D$2:$D$15,0)),0,($G404-$F404)/'Expense Categories'!$I$1*'Expense Categories'!$G$2),0),0))</f>
        <v>0</v>
      </c>
      <c r="F404" s="18"/>
      <c r="G404" s="26"/>
      <c r="H404" s="20"/>
      <c r="N404" s="34"/>
      <c r="O404" s="63"/>
      <c r="P404" s="63"/>
      <c r="Q404" s="63"/>
    </row>
    <row r="405" spans="1:17" ht="15.75" customHeight="1" x14ac:dyDescent="0.2">
      <c r="A405" s="20"/>
      <c r="B405" s="22"/>
      <c r="C405" s="17">
        <f>IF(O405=0,IF(N405="Y",IF('Expense Categories'!$G$4="Y",G405-ROUND(E405,2)-ROUND(D405,2),Expenses!G405),G405),0)</f>
        <v>0</v>
      </c>
      <c r="D405" s="17">
        <f>IF(H405='Expense Categories'!A$2,IF(N405="Y",IF('Expense Categories'!$G$4="Y",IF(ISNUMBER(MATCH(H405,'Expense Categories'!$D$2:$D$15,0)),0,(($G405-$F405)/2)/'Expense Categories'!$I$1*'Expense Categories'!$G$1),0),0),IF(N405="Y",IF('Expense Categories'!$G$4="Y",IF(ISNUMBER(MATCH(H405,'Expense Categories'!$D$2:$D$15,0)),0,($G405-$F405)/'Expense Categories'!$I$1*'Expense Categories'!$G$1),0),0))</f>
        <v>0</v>
      </c>
      <c r="E405" s="17">
        <f>IF(H405='Expense Categories'!A$2,IF(N405="Y",IF('Expense Categories'!$G$4="Y",IF(ISNUMBER(MATCH(H405,'Expense Categories'!$D$2:$D$15,0)),0,(($G405-$F405)/2)/'Expense Categories'!$I$1*'Expense Categories'!$G$2),0),0),IF(N405="Y",IF('Expense Categories'!$G$4="Y",IF(ISNUMBER(MATCH(H405,'Expense Categories'!$D$2:$D$15,0)),0,($G405-$F405)/'Expense Categories'!$I$1*'Expense Categories'!$G$2),0),0))</f>
        <v>0</v>
      </c>
      <c r="F405" s="18"/>
      <c r="G405" s="26"/>
      <c r="H405" s="20"/>
      <c r="N405" s="34"/>
      <c r="O405" s="63"/>
      <c r="P405" s="63"/>
      <c r="Q405" s="63"/>
    </row>
    <row r="406" spans="1:17" ht="15.75" customHeight="1" x14ac:dyDescent="0.2">
      <c r="A406" s="20"/>
      <c r="B406" s="22"/>
      <c r="C406" s="17">
        <f>IF(O406=0,IF(N406="Y",IF('Expense Categories'!$G$4="Y",G406-ROUND(E406,2)-ROUND(D406,2),Expenses!G406),G406),0)</f>
        <v>0</v>
      </c>
      <c r="D406" s="17">
        <f>IF(H406='Expense Categories'!A$2,IF(N406="Y",IF('Expense Categories'!$G$4="Y",IF(ISNUMBER(MATCH(H406,'Expense Categories'!$D$2:$D$15,0)),0,(($G406-$F406)/2)/'Expense Categories'!$I$1*'Expense Categories'!$G$1),0),0),IF(N406="Y",IF('Expense Categories'!$G$4="Y",IF(ISNUMBER(MATCH(H406,'Expense Categories'!$D$2:$D$15,0)),0,($G406-$F406)/'Expense Categories'!$I$1*'Expense Categories'!$G$1),0),0))</f>
        <v>0</v>
      </c>
      <c r="E406" s="17">
        <f>IF(H406='Expense Categories'!A$2,IF(N406="Y",IF('Expense Categories'!$G$4="Y",IF(ISNUMBER(MATCH(H406,'Expense Categories'!$D$2:$D$15,0)),0,(($G406-$F406)/2)/'Expense Categories'!$I$1*'Expense Categories'!$G$2),0),0),IF(N406="Y",IF('Expense Categories'!$G$4="Y",IF(ISNUMBER(MATCH(H406,'Expense Categories'!$D$2:$D$15,0)),0,($G406-$F406)/'Expense Categories'!$I$1*'Expense Categories'!$G$2),0),0))</f>
        <v>0</v>
      </c>
      <c r="F406" s="18"/>
      <c r="G406" s="26"/>
      <c r="H406" s="20"/>
      <c r="N406" s="34"/>
      <c r="O406" s="63"/>
      <c r="P406" s="63"/>
      <c r="Q406" s="63"/>
    </row>
    <row r="407" spans="1:17" ht="15.75" customHeight="1" x14ac:dyDescent="0.2">
      <c r="A407" s="20"/>
      <c r="B407" s="22"/>
      <c r="C407" s="17">
        <f>IF(O407=0,IF(N407="Y",IF('Expense Categories'!$G$4="Y",G407-ROUND(E407,2)-ROUND(D407,2),Expenses!G407),G407),0)</f>
        <v>0</v>
      </c>
      <c r="D407" s="17">
        <f>IF(H407='Expense Categories'!A$2,IF(N407="Y",IF('Expense Categories'!$G$4="Y",IF(ISNUMBER(MATCH(H407,'Expense Categories'!$D$2:$D$15,0)),0,(($G407-$F407)/2)/'Expense Categories'!$I$1*'Expense Categories'!$G$1),0),0),IF(N407="Y",IF('Expense Categories'!$G$4="Y",IF(ISNUMBER(MATCH(H407,'Expense Categories'!$D$2:$D$15,0)),0,($G407-$F407)/'Expense Categories'!$I$1*'Expense Categories'!$G$1),0),0))</f>
        <v>0</v>
      </c>
      <c r="E407" s="17">
        <f>IF(H407='Expense Categories'!A$2,IF(N407="Y",IF('Expense Categories'!$G$4="Y",IF(ISNUMBER(MATCH(H407,'Expense Categories'!$D$2:$D$15,0)),0,(($G407-$F407)/2)/'Expense Categories'!$I$1*'Expense Categories'!$G$2),0),0),IF(N407="Y",IF('Expense Categories'!$G$4="Y",IF(ISNUMBER(MATCH(H407,'Expense Categories'!$D$2:$D$15,0)),0,($G407-$F407)/'Expense Categories'!$I$1*'Expense Categories'!$G$2),0),0))</f>
        <v>0</v>
      </c>
      <c r="F407" s="18"/>
      <c r="G407" s="26"/>
      <c r="H407" s="20"/>
      <c r="N407" s="34"/>
      <c r="O407" s="63"/>
      <c r="P407" s="63"/>
      <c r="Q407" s="63"/>
    </row>
    <row r="408" spans="1:17" ht="15.75" customHeight="1" x14ac:dyDescent="0.2">
      <c r="A408" s="20"/>
      <c r="B408" s="22"/>
      <c r="C408" s="17">
        <f>IF(O408=0,IF(N408="Y",IF('Expense Categories'!$G$4="Y",G408-ROUND(E408,2)-ROUND(D408,2),Expenses!G408),G408),0)</f>
        <v>0</v>
      </c>
      <c r="D408" s="17">
        <f>IF(H408='Expense Categories'!A$2,IF(N408="Y",IF('Expense Categories'!$G$4="Y",IF(ISNUMBER(MATCH(H408,'Expense Categories'!$D$2:$D$15,0)),0,(($G408-$F408)/2)/'Expense Categories'!$I$1*'Expense Categories'!$G$1),0),0),IF(N408="Y",IF('Expense Categories'!$G$4="Y",IF(ISNUMBER(MATCH(H408,'Expense Categories'!$D$2:$D$15,0)),0,($G408-$F408)/'Expense Categories'!$I$1*'Expense Categories'!$G$1),0),0))</f>
        <v>0</v>
      </c>
      <c r="E408" s="17">
        <f>IF(H408='Expense Categories'!A$2,IF(N408="Y",IF('Expense Categories'!$G$4="Y",IF(ISNUMBER(MATCH(H408,'Expense Categories'!$D$2:$D$15,0)),0,(($G408-$F408)/2)/'Expense Categories'!$I$1*'Expense Categories'!$G$2),0),0),IF(N408="Y",IF('Expense Categories'!$G$4="Y",IF(ISNUMBER(MATCH(H408,'Expense Categories'!$D$2:$D$15,0)),0,($G408-$F408)/'Expense Categories'!$I$1*'Expense Categories'!$G$2),0),0))</f>
        <v>0</v>
      </c>
      <c r="F408" s="18"/>
      <c r="G408" s="26"/>
      <c r="H408" s="20"/>
      <c r="N408" s="34"/>
      <c r="O408" s="63"/>
      <c r="P408" s="63"/>
      <c r="Q408" s="63"/>
    </row>
    <row r="409" spans="1:17" ht="15.75" customHeight="1" x14ac:dyDescent="0.2">
      <c r="A409" s="20"/>
      <c r="B409" s="22"/>
      <c r="C409" s="17">
        <f>IF(O409=0,IF(N409="Y",IF('Expense Categories'!$G$4="Y",G409-ROUND(E409,2)-ROUND(D409,2),Expenses!G409),G409),0)</f>
        <v>0</v>
      </c>
      <c r="D409" s="17">
        <f>IF(H409='Expense Categories'!A$2,IF(N409="Y",IF('Expense Categories'!$G$4="Y",IF(ISNUMBER(MATCH(H409,'Expense Categories'!$D$2:$D$15,0)),0,(($G409-$F409)/2)/'Expense Categories'!$I$1*'Expense Categories'!$G$1),0),0),IF(N409="Y",IF('Expense Categories'!$G$4="Y",IF(ISNUMBER(MATCH(H409,'Expense Categories'!$D$2:$D$15,0)),0,($G409-$F409)/'Expense Categories'!$I$1*'Expense Categories'!$G$1),0),0))</f>
        <v>0</v>
      </c>
      <c r="E409" s="17">
        <f>IF(H409='Expense Categories'!A$2,IF(N409="Y",IF('Expense Categories'!$G$4="Y",IF(ISNUMBER(MATCH(H409,'Expense Categories'!$D$2:$D$15,0)),0,(($G409-$F409)/2)/'Expense Categories'!$I$1*'Expense Categories'!$G$2),0),0),IF(N409="Y",IF('Expense Categories'!$G$4="Y",IF(ISNUMBER(MATCH(H409,'Expense Categories'!$D$2:$D$15,0)),0,($G409-$F409)/'Expense Categories'!$I$1*'Expense Categories'!$G$2),0),0))</f>
        <v>0</v>
      </c>
      <c r="F409" s="18"/>
      <c r="G409" s="26"/>
      <c r="H409" s="20"/>
      <c r="N409" s="34"/>
      <c r="O409" s="63"/>
      <c r="P409" s="63"/>
      <c r="Q409" s="63"/>
    </row>
    <row r="410" spans="1:17" ht="15.75" customHeight="1" x14ac:dyDescent="0.2">
      <c r="A410" s="20"/>
      <c r="B410" s="22"/>
      <c r="C410" s="17">
        <f>IF(O410=0,IF(N410="Y",IF('Expense Categories'!$G$4="Y",G410-ROUND(E410,2)-ROUND(D410,2),Expenses!G410),G410),0)</f>
        <v>0</v>
      </c>
      <c r="D410" s="17">
        <f>IF(H410='Expense Categories'!A$2,IF(N410="Y",IF('Expense Categories'!$G$4="Y",IF(ISNUMBER(MATCH(H410,'Expense Categories'!$D$2:$D$15,0)),0,(($G410-$F410)/2)/'Expense Categories'!$I$1*'Expense Categories'!$G$1),0),0),IF(N410="Y",IF('Expense Categories'!$G$4="Y",IF(ISNUMBER(MATCH(H410,'Expense Categories'!$D$2:$D$15,0)),0,($G410-$F410)/'Expense Categories'!$I$1*'Expense Categories'!$G$1),0),0))</f>
        <v>0</v>
      </c>
      <c r="E410" s="17">
        <f>IF(H410='Expense Categories'!A$2,IF(N410="Y",IF('Expense Categories'!$G$4="Y",IF(ISNUMBER(MATCH(H410,'Expense Categories'!$D$2:$D$15,0)),0,(($G410-$F410)/2)/'Expense Categories'!$I$1*'Expense Categories'!$G$2),0),0),IF(N410="Y",IF('Expense Categories'!$G$4="Y",IF(ISNUMBER(MATCH(H410,'Expense Categories'!$D$2:$D$15,0)),0,($G410-$F410)/'Expense Categories'!$I$1*'Expense Categories'!$G$2),0),0))</f>
        <v>0</v>
      </c>
      <c r="F410" s="18"/>
      <c r="G410" s="26"/>
      <c r="H410" s="20"/>
      <c r="N410" s="34"/>
      <c r="O410" s="63"/>
      <c r="P410" s="63"/>
      <c r="Q410" s="63"/>
    </row>
    <row r="411" spans="1:17" ht="15.75" customHeight="1" x14ac:dyDescent="0.2">
      <c r="A411" s="20"/>
      <c r="B411" s="22"/>
      <c r="C411" s="17">
        <f>IF(O411=0,IF(N411="Y",IF('Expense Categories'!$G$4="Y",G411-ROUND(E411,2)-ROUND(D411,2),Expenses!G411),G411),0)</f>
        <v>0</v>
      </c>
      <c r="D411" s="17">
        <f>IF(H411='Expense Categories'!A$2,IF(N411="Y",IF('Expense Categories'!$G$4="Y",IF(ISNUMBER(MATCH(H411,'Expense Categories'!$D$2:$D$15,0)),0,(($G411-$F411)/2)/'Expense Categories'!$I$1*'Expense Categories'!$G$1),0),0),IF(N411="Y",IF('Expense Categories'!$G$4="Y",IF(ISNUMBER(MATCH(H411,'Expense Categories'!$D$2:$D$15,0)),0,($G411-$F411)/'Expense Categories'!$I$1*'Expense Categories'!$G$1),0),0))</f>
        <v>0</v>
      </c>
      <c r="E411" s="17">
        <f>IF(H411='Expense Categories'!A$2,IF(N411="Y",IF('Expense Categories'!$G$4="Y",IF(ISNUMBER(MATCH(H411,'Expense Categories'!$D$2:$D$15,0)),0,(($G411-$F411)/2)/'Expense Categories'!$I$1*'Expense Categories'!$G$2),0),0),IF(N411="Y",IF('Expense Categories'!$G$4="Y",IF(ISNUMBER(MATCH(H411,'Expense Categories'!$D$2:$D$15,0)),0,($G411-$F411)/'Expense Categories'!$I$1*'Expense Categories'!$G$2),0),0))</f>
        <v>0</v>
      </c>
      <c r="F411" s="18"/>
      <c r="G411" s="26"/>
      <c r="H411" s="20"/>
      <c r="N411" s="34"/>
      <c r="O411" s="63"/>
      <c r="P411" s="63"/>
      <c r="Q411" s="63"/>
    </row>
    <row r="412" spans="1:17" ht="15.75" customHeight="1" x14ac:dyDescent="0.2">
      <c r="A412" s="20"/>
      <c r="B412" s="22"/>
      <c r="C412" s="17">
        <f>IF(O412=0,IF(N412="Y",IF('Expense Categories'!$G$4="Y",G412-ROUND(E412,2)-ROUND(D412,2),Expenses!G412),G412),0)</f>
        <v>0</v>
      </c>
      <c r="D412" s="17">
        <f>IF(H412='Expense Categories'!A$2,IF(N412="Y",IF('Expense Categories'!$G$4="Y",IF(ISNUMBER(MATCH(H412,'Expense Categories'!$D$2:$D$15,0)),0,(($G412-$F412)/2)/'Expense Categories'!$I$1*'Expense Categories'!$G$1),0),0),IF(N412="Y",IF('Expense Categories'!$G$4="Y",IF(ISNUMBER(MATCH(H412,'Expense Categories'!$D$2:$D$15,0)),0,($G412-$F412)/'Expense Categories'!$I$1*'Expense Categories'!$G$1),0),0))</f>
        <v>0</v>
      </c>
      <c r="E412" s="17">
        <f>IF(H412='Expense Categories'!A$2,IF(N412="Y",IF('Expense Categories'!$G$4="Y",IF(ISNUMBER(MATCH(H412,'Expense Categories'!$D$2:$D$15,0)),0,(($G412-$F412)/2)/'Expense Categories'!$I$1*'Expense Categories'!$G$2),0),0),IF(N412="Y",IF('Expense Categories'!$G$4="Y",IF(ISNUMBER(MATCH(H412,'Expense Categories'!$D$2:$D$15,0)),0,($G412-$F412)/'Expense Categories'!$I$1*'Expense Categories'!$G$2),0),0))</f>
        <v>0</v>
      </c>
      <c r="F412" s="18"/>
      <c r="G412" s="26"/>
      <c r="H412" s="20"/>
      <c r="N412" s="34"/>
      <c r="O412" s="63"/>
      <c r="P412" s="63"/>
      <c r="Q412" s="63"/>
    </row>
    <row r="413" spans="1:17" ht="15.75" customHeight="1" x14ac:dyDescent="0.2">
      <c r="A413" s="20"/>
      <c r="B413" s="22"/>
      <c r="C413" s="17">
        <f>IF(O413=0,IF(N413="Y",IF('Expense Categories'!$G$4="Y",G413-ROUND(E413,2)-ROUND(D413,2),Expenses!G413),G413),0)</f>
        <v>0</v>
      </c>
      <c r="D413" s="17">
        <f>IF(H413='Expense Categories'!A$2,IF(N413="Y",IF('Expense Categories'!$G$4="Y",IF(ISNUMBER(MATCH(H413,'Expense Categories'!$D$2:$D$15,0)),0,(($G413-$F413)/2)/'Expense Categories'!$I$1*'Expense Categories'!$G$1),0),0),IF(N413="Y",IF('Expense Categories'!$G$4="Y",IF(ISNUMBER(MATCH(H413,'Expense Categories'!$D$2:$D$15,0)),0,($G413-$F413)/'Expense Categories'!$I$1*'Expense Categories'!$G$1),0),0))</f>
        <v>0</v>
      </c>
      <c r="E413" s="17">
        <f>IF(H413='Expense Categories'!A$2,IF(N413="Y",IF('Expense Categories'!$G$4="Y",IF(ISNUMBER(MATCH(H413,'Expense Categories'!$D$2:$D$15,0)),0,(($G413-$F413)/2)/'Expense Categories'!$I$1*'Expense Categories'!$G$2),0),0),IF(N413="Y",IF('Expense Categories'!$G$4="Y",IF(ISNUMBER(MATCH(H413,'Expense Categories'!$D$2:$D$15,0)),0,($G413-$F413)/'Expense Categories'!$I$1*'Expense Categories'!$G$2),0),0))</f>
        <v>0</v>
      </c>
      <c r="F413" s="18"/>
      <c r="G413" s="26"/>
      <c r="H413" s="20"/>
      <c r="N413" s="34"/>
      <c r="O413" s="63"/>
      <c r="P413" s="63"/>
      <c r="Q413" s="63"/>
    </row>
    <row r="414" spans="1:17" ht="15.75" customHeight="1" x14ac:dyDescent="0.2">
      <c r="A414" s="20"/>
      <c r="B414" s="22"/>
      <c r="C414" s="17">
        <f>IF(O414=0,IF(N414="Y",IF('Expense Categories'!$G$4="Y",G414-ROUND(E414,2)-ROUND(D414,2),Expenses!G414),G414),0)</f>
        <v>0</v>
      </c>
      <c r="D414" s="17">
        <f>IF(H414='Expense Categories'!A$2,IF(N414="Y",IF('Expense Categories'!$G$4="Y",IF(ISNUMBER(MATCH(H414,'Expense Categories'!$D$2:$D$15,0)),0,(($G414-$F414)/2)/'Expense Categories'!$I$1*'Expense Categories'!$G$1),0),0),IF(N414="Y",IF('Expense Categories'!$G$4="Y",IF(ISNUMBER(MATCH(H414,'Expense Categories'!$D$2:$D$15,0)),0,($G414-$F414)/'Expense Categories'!$I$1*'Expense Categories'!$G$1),0),0))</f>
        <v>0</v>
      </c>
      <c r="E414" s="17">
        <f>IF(H414='Expense Categories'!A$2,IF(N414="Y",IF('Expense Categories'!$G$4="Y",IF(ISNUMBER(MATCH(H414,'Expense Categories'!$D$2:$D$15,0)),0,(($G414-$F414)/2)/'Expense Categories'!$I$1*'Expense Categories'!$G$2),0),0),IF(N414="Y",IF('Expense Categories'!$G$4="Y",IF(ISNUMBER(MATCH(H414,'Expense Categories'!$D$2:$D$15,0)),0,($G414-$F414)/'Expense Categories'!$I$1*'Expense Categories'!$G$2),0),0))</f>
        <v>0</v>
      </c>
      <c r="F414" s="18"/>
      <c r="G414" s="26"/>
      <c r="H414" s="20"/>
      <c r="N414" s="34"/>
      <c r="O414" s="63"/>
      <c r="P414" s="63"/>
      <c r="Q414" s="63"/>
    </row>
    <row r="415" spans="1:17" ht="15.75" customHeight="1" x14ac:dyDescent="0.2">
      <c r="A415" s="20"/>
      <c r="B415" s="22"/>
      <c r="C415" s="17">
        <f>IF(O415=0,IF(N415="Y",IF('Expense Categories'!$G$4="Y",G415-ROUND(E415,2)-ROUND(D415,2),Expenses!G415),G415),0)</f>
        <v>0</v>
      </c>
      <c r="D415" s="17">
        <f>IF(H415='Expense Categories'!A$2,IF(N415="Y",IF('Expense Categories'!$G$4="Y",IF(ISNUMBER(MATCH(H415,'Expense Categories'!$D$2:$D$15,0)),0,(($G415-$F415)/2)/'Expense Categories'!$I$1*'Expense Categories'!$G$1),0),0),IF(N415="Y",IF('Expense Categories'!$G$4="Y",IF(ISNUMBER(MATCH(H415,'Expense Categories'!$D$2:$D$15,0)),0,($G415-$F415)/'Expense Categories'!$I$1*'Expense Categories'!$G$1),0),0))</f>
        <v>0</v>
      </c>
      <c r="E415" s="17">
        <f>IF(H415='Expense Categories'!A$2,IF(N415="Y",IF('Expense Categories'!$G$4="Y",IF(ISNUMBER(MATCH(H415,'Expense Categories'!$D$2:$D$15,0)),0,(($G415-$F415)/2)/'Expense Categories'!$I$1*'Expense Categories'!$G$2),0),0),IF(N415="Y",IF('Expense Categories'!$G$4="Y",IF(ISNUMBER(MATCH(H415,'Expense Categories'!$D$2:$D$15,0)),0,($G415-$F415)/'Expense Categories'!$I$1*'Expense Categories'!$G$2),0),0))</f>
        <v>0</v>
      </c>
      <c r="F415" s="18"/>
      <c r="G415" s="26"/>
      <c r="H415" s="20"/>
      <c r="N415" s="34"/>
      <c r="O415" s="63"/>
      <c r="P415" s="63"/>
      <c r="Q415" s="63"/>
    </row>
    <row r="416" spans="1:17" ht="15.75" customHeight="1" x14ac:dyDescent="0.2">
      <c r="A416" s="20"/>
      <c r="B416" s="22"/>
      <c r="C416" s="17">
        <f>IF(O416=0,IF(N416="Y",IF('Expense Categories'!$G$4="Y",G416-ROUND(E416,2)-ROUND(D416,2),Expenses!G416),G416),0)</f>
        <v>0</v>
      </c>
      <c r="D416" s="17">
        <f>IF(H416='Expense Categories'!A$2,IF(N416="Y",IF('Expense Categories'!$G$4="Y",IF(ISNUMBER(MATCH(H416,'Expense Categories'!$D$2:$D$15,0)),0,(($G416-$F416)/2)/'Expense Categories'!$I$1*'Expense Categories'!$G$1),0),0),IF(N416="Y",IF('Expense Categories'!$G$4="Y",IF(ISNUMBER(MATCH(H416,'Expense Categories'!$D$2:$D$15,0)),0,($G416-$F416)/'Expense Categories'!$I$1*'Expense Categories'!$G$1),0),0))</f>
        <v>0</v>
      </c>
      <c r="E416" s="17">
        <f>IF(H416='Expense Categories'!A$2,IF(N416="Y",IF('Expense Categories'!$G$4="Y",IF(ISNUMBER(MATCH(H416,'Expense Categories'!$D$2:$D$15,0)),0,(($G416-$F416)/2)/'Expense Categories'!$I$1*'Expense Categories'!$G$2),0),0),IF(N416="Y",IF('Expense Categories'!$G$4="Y",IF(ISNUMBER(MATCH(H416,'Expense Categories'!$D$2:$D$15,0)),0,($G416-$F416)/'Expense Categories'!$I$1*'Expense Categories'!$G$2),0),0))</f>
        <v>0</v>
      </c>
      <c r="F416" s="18"/>
      <c r="G416" s="26"/>
      <c r="H416" s="20"/>
      <c r="N416" s="34"/>
      <c r="O416" s="63"/>
      <c r="P416" s="63"/>
      <c r="Q416" s="63"/>
    </row>
    <row r="417" spans="1:17" ht="15.75" customHeight="1" x14ac:dyDescent="0.2">
      <c r="A417" s="20"/>
      <c r="B417" s="22"/>
      <c r="C417" s="17">
        <f>IF(O417=0,IF(N417="Y",IF('Expense Categories'!$G$4="Y",G417-ROUND(E417,2)-ROUND(D417,2),Expenses!G417),G417),0)</f>
        <v>0</v>
      </c>
      <c r="D417" s="17">
        <f>IF(H417='Expense Categories'!A$2,IF(N417="Y",IF('Expense Categories'!$G$4="Y",IF(ISNUMBER(MATCH(H417,'Expense Categories'!$D$2:$D$15,0)),0,(($G417-$F417)/2)/'Expense Categories'!$I$1*'Expense Categories'!$G$1),0),0),IF(N417="Y",IF('Expense Categories'!$G$4="Y",IF(ISNUMBER(MATCH(H417,'Expense Categories'!$D$2:$D$15,0)),0,($G417-$F417)/'Expense Categories'!$I$1*'Expense Categories'!$G$1),0),0))</f>
        <v>0</v>
      </c>
      <c r="E417" s="17">
        <f>IF(H417='Expense Categories'!A$2,IF(N417="Y",IF('Expense Categories'!$G$4="Y",IF(ISNUMBER(MATCH(H417,'Expense Categories'!$D$2:$D$15,0)),0,(($G417-$F417)/2)/'Expense Categories'!$I$1*'Expense Categories'!$G$2),0),0),IF(N417="Y",IF('Expense Categories'!$G$4="Y",IF(ISNUMBER(MATCH(H417,'Expense Categories'!$D$2:$D$15,0)),0,($G417-$F417)/'Expense Categories'!$I$1*'Expense Categories'!$G$2),0),0))</f>
        <v>0</v>
      </c>
      <c r="F417" s="18"/>
      <c r="G417" s="26"/>
      <c r="H417" s="20"/>
      <c r="N417" s="34"/>
      <c r="O417" s="63"/>
      <c r="P417" s="63"/>
      <c r="Q417" s="63"/>
    </row>
    <row r="418" spans="1:17" ht="15.75" customHeight="1" x14ac:dyDescent="0.2">
      <c r="A418" s="20"/>
      <c r="B418" s="22"/>
      <c r="C418" s="17">
        <f>IF(O418=0,IF(N418="Y",IF('Expense Categories'!$G$4="Y",G418-ROUND(E418,2)-ROUND(D418,2),Expenses!G418),G418),0)</f>
        <v>0</v>
      </c>
      <c r="D418" s="17">
        <f>IF(H418='Expense Categories'!A$2,IF(N418="Y",IF('Expense Categories'!$G$4="Y",IF(ISNUMBER(MATCH(H418,'Expense Categories'!$D$2:$D$15,0)),0,(($G418-$F418)/2)/'Expense Categories'!$I$1*'Expense Categories'!$G$1),0),0),IF(N418="Y",IF('Expense Categories'!$G$4="Y",IF(ISNUMBER(MATCH(H418,'Expense Categories'!$D$2:$D$15,0)),0,($G418-$F418)/'Expense Categories'!$I$1*'Expense Categories'!$G$1),0),0))</f>
        <v>0</v>
      </c>
      <c r="E418" s="17">
        <f>IF(H418='Expense Categories'!A$2,IF(N418="Y",IF('Expense Categories'!$G$4="Y",IF(ISNUMBER(MATCH(H418,'Expense Categories'!$D$2:$D$15,0)),0,(($G418-$F418)/2)/'Expense Categories'!$I$1*'Expense Categories'!$G$2),0),0),IF(N418="Y",IF('Expense Categories'!$G$4="Y",IF(ISNUMBER(MATCH(H418,'Expense Categories'!$D$2:$D$15,0)),0,($G418-$F418)/'Expense Categories'!$I$1*'Expense Categories'!$G$2),0),0))</f>
        <v>0</v>
      </c>
      <c r="F418" s="18"/>
      <c r="G418" s="26"/>
      <c r="H418" s="20"/>
      <c r="N418" s="34"/>
      <c r="O418" s="63"/>
      <c r="P418" s="63"/>
      <c r="Q418" s="63"/>
    </row>
    <row r="419" spans="1:17" ht="15.75" customHeight="1" x14ac:dyDescent="0.2">
      <c r="A419" s="20"/>
      <c r="B419" s="22"/>
      <c r="C419" s="17">
        <f>IF(O419=0,IF(N419="Y",IF('Expense Categories'!$G$4="Y",G419-ROUND(E419,2)-ROUND(D419,2),Expenses!G419),G419),0)</f>
        <v>0</v>
      </c>
      <c r="D419" s="17">
        <f>IF(H419='Expense Categories'!A$2,IF(N419="Y",IF('Expense Categories'!$G$4="Y",IF(ISNUMBER(MATCH(H419,'Expense Categories'!$D$2:$D$15,0)),0,(($G419-$F419)/2)/'Expense Categories'!$I$1*'Expense Categories'!$G$1),0),0),IF(N419="Y",IF('Expense Categories'!$G$4="Y",IF(ISNUMBER(MATCH(H419,'Expense Categories'!$D$2:$D$15,0)),0,($G419-$F419)/'Expense Categories'!$I$1*'Expense Categories'!$G$1),0),0))</f>
        <v>0</v>
      </c>
      <c r="E419" s="17">
        <f>IF(H419='Expense Categories'!A$2,IF(N419="Y",IF('Expense Categories'!$G$4="Y",IF(ISNUMBER(MATCH(H419,'Expense Categories'!$D$2:$D$15,0)),0,(($G419-$F419)/2)/'Expense Categories'!$I$1*'Expense Categories'!$G$2),0),0),IF(N419="Y",IF('Expense Categories'!$G$4="Y",IF(ISNUMBER(MATCH(H419,'Expense Categories'!$D$2:$D$15,0)),0,($G419-$F419)/'Expense Categories'!$I$1*'Expense Categories'!$G$2),0),0))</f>
        <v>0</v>
      </c>
      <c r="F419" s="18"/>
      <c r="G419" s="26"/>
      <c r="H419" s="20"/>
      <c r="N419" s="34"/>
      <c r="O419" s="63"/>
      <c r="P419" s="63"/>
      <c r="Q419" s="63"/>
    </row>
    <row r="420" spans="1:17" ht="15.75" customHeight="1" x14ac:dyDescent="0.2">
      <c r="A420" s="20"/>
      <c r="B420" s="22"/>
      <c r="C420" s="17">
        <f>IF(O420=0,IF(N420="Y",IF('Expense Categories'!$G$4="Y",G420-ROUND(E420,2)-ROUND(D420,2),Expenses!G420),G420),0)</f>
        <v>0</v>
      </c>
      <c r="D420" s="17">
        <f>IF(H420='Expense Categories'!A$2,IF(N420="Y",IF('Expense Categories'!$G$4="Y",IF(ISNUMBER(MATCH(H420,'Expense Categories'!$D$2:$D$15,0)),0,(($G420-$F420)/2)/'Expense Categories'!$I$1*'Expense Categories'!$G$1),0),0),IF(N420="Y",IF('Expense Categories'!$G$4="Y",IF(ISNUMBER(MATCH(H420,'Expense Categories'!$D$2:$D$15,0)),0,($G420-$F420)/'Expense Categories'!$I$1*'Expense Categories'!$G$1),0),0))</f>
        <v>0</v>
      </c>
      <c r="E420" s="17">
        <f>IF(H420='Expense Categories'!A$2,IF(N420="Y",IF('Expense Categories'!$G$4="Y",IF(ISNUMBER(MATCH(H420,'Expense Categories'!$D$2:$D$15,0)),0,(($G420-$F420)/2)/'Expense Categories'!$I$1*'Expense Categories'!$G$2),0),0),IF(N420="Y",IF('Expense Categories'!$G$4="Y",IF(ISNUMBER(MATCH(H420,'Expense Categories'!$D$2:$D$15,0)),0,($G420-$F420)/'Expense Categories'!$I$1*'Expense Categories'!$G$2),0),0))</f>
        <v>0</v>
      </c>
      <c r="F420" s="18"/>
      <c r="G420" s="26"/>
      <c r="H420" s="20"/>
      <c r="N420" s="34"/>
      <c r="O420" s="63"/>
      <c r="P420" s="63"/>
      <c r="Q420" s="63"/>
    </row>
    <row r="421" spans="1:17" ht="15.75" customHeight="1" x14ac:dyDescent="0.2">
      <c r="A421" s="20"/>
      <c r="B421" s="22"/>
      <c r="C421" s="17">
        <f>IF(O421=0,IF(N421="Y",IF('Expense Categories'!$G$4="Y",G421-ROUND(E421,2)-ROUND(D421,2),Expenses!G421),G421),0)</f>
        <v>0</v>
      </c>
      <c r="D421" s="17">
        <f>IF(H421='Expense Categories'!A$2,IF(N421="Y",IF('Expense Categories'!$G$4="Y",IF(ISNUMBER(MATCH(H421,'Expense Categories'!$D$2:$D$15,0)),0,(($G421-$F421)/2)/'Expense Categories'!$I$1*'Expense Categories'!$G$1),0),0),IF(N421="Y",IF('Expense Categories'!$G$4="Y",IF(ISNUMBER(MATCH(H421,'Expense Categories'!$D$2:$D$15,0)),0,($G421-$F421)/'Expense Categories'!$I$1*'Expense Categories'!$G$1),0),0))</f>
        <v>0</v>
      </c>
      <c r="E421" s="17">
        <f>IF(H421='Expense Categories'!A$2,IF(N421="Y",IF('Expense Categories'!$G$4="Y",IF(ISNUMBER(MATCH(H421,'Expense Categories'!$D$2:$D$15,0)),0,(($G421-$F421)/2)/'Expense Categories'!$I$1*'Expense Categories'!$G$2),0),0),IF(N421="Y",IF('Expense Categories'!$G$4="Y",IF(ISNUMBER(MATCH(H421,'Expense Categories'!$D$2:$D$15,0)),0,($G421-$F421)/'Expense Categories'!$I$1*'Expense Categories'!$G$2),0),0))</f>
        <v>0</v>
      </c>
      <c r="F421" s="18"/>
      <c r="G421" s="26"/>
      <c r="H421" s="20"/>
      <c r="N421" s="34"/>
      <c r="O421" s="63"/>
      <c r="P421" s="63"/>
      <c r="Q421" s="63"/>
    </row>
    <row r="422" spans="1:17" ht="15.75" customHeight="1" x14ac:dyDescent="0.2">
      <c r="A422" s="20"/>
      <c r="B422" s="22"/>
      <c r="C422" s="17">
        <f>IF(O422=0,IF(N422="Y",IF('Expense Categories'!$G$4="Y",G422-ROUND(E422,2)-ROUND(D422,2),Expenses!G422),G422),0)</f>
        <v>0</v>
      </c>
      <c r="D422" s="17">
        <f>IF(H422='Expense Categories'!A$2,IF(N422="Y",IF('Expense Categories'!$G$4="Y",IF(ISNUMBER(MATCH(H422,'Expense Categories'!$D$2:$D$15,0)),0,(($G422-$F422)/2)/'Expense Categories'!$I$1*'Expense Categories'!$G$1),0),0),IF(N422="Y",IF('Expense Categories'!$G$4="Y",IF(ISNUMBER(MATCH(H422,'Expense Categories'!$D$2:$D$15,0)),0,($G422-$F422)/'Expense Categories'!$I$1*'Expense Categories'!$G$1),0),0))</f>
        <v>0</v>
      </c>
      <c r="E422" s="17">
        <f>IF(H422='Expense Categories'!A$2,IF(N422="Y",IF('Expense Categories'!$G$4="Y",IF(ISNUMBER(MATCH(H422,'Expense Categories'!$D$2:$D$15,0)),0,(($G422-$F422)/2)/'Expense Categories'!$I$1*'Expense Categories'!$G$2),0),0),IF(N422="Y",IF('Expense Categories'!$G$4="Y",IF(ISNUMBER(MATCH(H422,'Expense Categories'!$D$2:$D$15,0)),0,($G422-$F422)/'Expense Categories'!$I$1*'Expense Categories'!$G$2),0),0))</f>
        <v>0</v>
      </c>
      <c r="F422" s="18"/>
      <c r="G422" s="26"/>
      <c r="H422" s="20"/>
      <c r="N422" s="34"/>
      <c r="O422" s="63"/>
      <c r="P422" s="63"/>
      <c r="Q422" s="63"/>
    </row>
    <row r="423" spans="1:17" ht="15.75" customHeight="1" x14ac:dyDescent="0.2">
      <c r="A423" s="20"/>
      <c r="B423" s="22"/>
      <c r="C423" s="17">
        <f>IF(O423=0,IF(N423="Y",IF('Expense Categories'!$G$4="Y",G423-ROUND(E423,2)-ROUND(D423,2),Expenses!G423),G423),0)</f>
        <v>0</v>
      </c>
      <c r="D423" s="17">
        <f>IF(H423='Expense Categories'!A$2,IF(N423="Y",IF('Expense Categories'!$G$4="Y",IF(ISNUMBER(MATCH(H423,'Expense Categories'!$D$2:$D$15,0)),0,(($G423-$F423)/2)/'Expense Categories'!$I$1*'Expense Categories'!$G$1),0),0),IF(N423="Y",IF('Expense Categories'!$G$4="Y",IF(ISNUMBER(MATCH(H423,'Expense Categories'!$D$2:$D$15,0)),0,($G423-$F423)/'Expense Categories'!$I$1*'Expense Categories'!$G$1),0),0))</f>
        <v>0</v>
      </c>
      <c r="E423" s="17">
        <f>IF(H423='Expense Categories'!A$2,IF(N423="Y",IF('Expense Categories'!$G$4="Y",IF(ISNUMBER(MATCH(H423,'Expense Categories'!$D$2:$D$15,0)),0,(($G423-$F423)/2)/'Expense Categories'!$I$1*'Expense Categories'!$G$2),0),0),IF(N423="Y",IF('Expense Categories'!$G$4="Y",IF(ISNUMBER(MATCH(H423,'Expense Categories'!$D$2:$D$15,0)),0,($G423-$F423)/'Expense Categories'!$I$1*'Expense Categories'!$G$2),0),0))</f>
        <v>0</v>
      </c>
      <c r="F423" s="18"/>
      <c r="G423" s="26"/>
      <c r="H423" s="20"/>
      <c r="N423" s="34"/>
      <c r="O423" s="63"/>
      <c r="P423" s="63"/>
      <c r="Q423" s="63"/>
    </row>
    <row r="424" spans="1:17" ht="15.75" customHeight="1" x14ac:dyDescent="0.2">
      <c r="A424" s="20"/>
      <c r="B424" s="22"/>
      <c r="C424" s="17">
        <f>IF(O424=0,IF(N424="Y",IF('Expense Categories'!$G$4="Y",G424-ROUND(E424,2)-ROUND(D424,2),Expenses!G424),G424),0)</f>
        <v>0</v>
      </c>
      <c r="D424" s="17">
        <f>IF(H424='Expense Categories'!A$2,IF(N424="Y",IF('Expense Categories'!$G$4="Y",IF(ISNUMBER(MATCH(H424,'Expense Categories'!$D$2:$D$15,0)),0,(($G424-$F424)/2)/'Expense Categories'!$I$1*'Expense Categories'!$G$1),0),0),IF(N424="Y",IF('Expense Categories'!$G$4="Y",IF(ISNUMBER(MATCH(H424,'Expense Categories'!$D$2:$D$15,0)),0,($G424-$F424)/'Expense Categories'!$I$1*'Expense Categories'!$G$1),0),0))</f>
        <v>0</v>
      </c>
      <c r="E424" s="17">
        <f>IF(H424='Expense Categories'!A$2,IF(N424="Y",IF('Expense Categories'!$G$4="Y",IF(ISNUMBER(MATCH(H424,'Expense Categories'!$D$2:$D$15,0)),0,(($G424-$F424)/2)/'Expense Categories'!$I$1*'Expense Categories'!$G$2),0),0),IF(N424="Y",IF('Expense Categories'!$G$4="Y",IF(ISNUMBER(MATCH(H424,'Expense Categories'!$D$2:$D$15,0)),0,($G424-$F424)/'Expense Categories'!$I$1*'Expense Categories'!$G$2),0),0))</f>
        <v>0</v>
      </c>
      <c r="F424" s="18"/>
      <c r="G424" s="26"/>
      <c r="H424" s="20"/>
      <c r="N424" s="34"/>
      <c r="O424" s="63"/>
      <c r="P424" s="63"/>
      <c r="Q424" s="63"/>
    </row>
    <row r="425" spans="1:17" ht="15.75" customHeight="1" x14ac:dyDescent="0.2">
      <c r="A425" s="20"/>
      <c r="B425" s="22"/>
      <c r="C425" s="17">
        <f>IF(O425=0,IF(N425="Y",IF('Expense Categories'!$G$4="Y",G425-ROUND(E425,2)-ROUND(D425,2),Expenses!G425),G425),0)</f>
        <v>0</v>
      </c>
      <c r="D425" s="17">
        <f>IF(H425='Expense Categories'!A$2,IF(N425="Y",IF('Expense Categories'!$G$4="Y",IF(ISNUMBER(MATCH(H425,'Expense Categories'!$D$2:$D$15,0)),0,(($G425-$F425)/2)/'Expense Categories'!$I$1*'Expense Categories'!$G$1),0),0),IF(N425="Y",IF('Expense Categories'!$G$4="Y",IF(ISNUMBER(MATCH(H425,'Expense Categories'!$D$2:$D$15,0)),0,($G425-$F425)/'Expense Categories'!$I$1*'Expense Categories'!$G$1),0),0))</f>
        <v>0</v>
      </c>
      <c r="E425" s="17">
        <f>IF(H425='Expense Categories'!A$2,IF(N425="Y",IF('Expense Categories'!$G$4="Y",IF(ISNUMBER(MATCH(H425,'Expense Categories'!$D$2:$D$15,0)),0,(($G425-$F425)/2)/'Expense Categories'!$I$1*'Expense Categories'!$G$2),0),0),IF(N425="Y",IF('Expense Categories'!$G$4="Y",IF(ISNUMBER(MATCH(H425,'Expense Categories'!$D$2:$D$15,0)),0,($G425-$F425)/'Expense Categories'!$I$1*'Expense Categories'!$G$2),0),0))</f>
        <v>0</v>
      </c>
      <c r="F425" s="18"/>
      <c r="G425" s="26"/>
      <c r="H425" s="20"/>
      <c r="N425" s="34"/>
      <c r="O425" s="63"/>
      <c r="P425" s="63"/>
      <c r="Q425" s="63"/>
    </row>
    <row r="426" spans="1:17" ht="15.75" customHeight="1" x14ac:dyDescent="0.2">
      <c r="A426" s="20"/>
      <c r="B426" s="22"/>
      <c r="C426" s="17">
        <f>IF(O426=0,IF(N426="Y",IF('Expense Categories'!$G$4="Y",G426-ROUND(E426,2)-ROUND(D426,2),Expenses!G426),G426),0)</f>
        <v>0</v>
      </c>
      <c r="D426" s="17">
        <f>IF(H426='Expense Categories'!A$2,IF(N426="Y",IF('Expense Categories'!$G$4="Y",IF(ISNUMBER(MATCH(H426,'Expense Categories'!$D$2:$D$15,0)),0,(($G426-$F426)/2)/'Expense Categories'!$I$1*'Expense Categories'!$G$1),0),0),IF(N426="Y",IF('Expense Categories'!$G$4="Y",IF(ISNUMBER(MATCH(H426,'Expense Categories'!$D$2:$D$15,0)),0,($G426-$F426)/'Expense Categories'!$I$1*'Expense Categories'!$G$1),0),0))</f>
        <v>0</v>
      </c>
      <c r="E426" s="17">
        <f>IF(H426='Expense Categories'!A$2,IF(N426="Y",IF('Expense Categories'!$G$4="Y",IF(ISNUMBER(MATCH(H426,'Expense Categories'!$D$2:$D$15,0)),0,(($G426-$F426)/2)/'Expense Categories'!$I$1*'Expense Categories'!$G$2),0),0),IF(N426="Y",IF('Expense Categories'!$G$4="Y",IF(ISNUMBER(MATCH(H426,'Expense Categories'!$D$2:$D$15,0)),0,($G426-$F426)/'Expense Categories'!$I$1*'Expense Categories'!$G$2),0),0))</f>
        <v>0</v>
      </c>
      <c r="F426" s="18"/>
      <c r="G426" s="26"/>
      <c r="H426" s="20"/>
      <c r="N426" s="34"/>
      <c r="O426" s="63"/>
      <c r="P426" s="63"/>
      <c r="Q426" s="63"/>
    </row>
    <row r="427" spans="1:17" ht="15.75" customHeight="1" x14ac:dyDescent="0.2">
      <c r="A427" s="20"/>
      <c r="B427" s="22"/>
      <c r="C427" s="17">
        <f>IF(O427=0,IF(N427="Y",IF('Expense Categories'!$G$4="Y",G427-ROUND(E427,2)-ROUND(D427,2),Expenses!G427),G427),0)</f>
        <v>0</v>
      </c>
      <c r="D427" s="17">
        <f>IF(H427='Expense Categories'!A$2,IF(N427="Y",IF('Expense Categories'!$G$4="Y",IF(ISNUMBER(MATCH(H427,'Expense Categories'!$D$2:$D$15,0)),0,(($G427-$F427)/2)/'Expense Categories'!$I$1*'Expense Categories'!$G$1),0),0),IF(N427="Y",IF('Expense Categories'!$G$4="Y",IF(ISNUMBER(MATCH(H427,'Expense Categories'!$D$2:$D$15,0)),0,($G427-$F427)/'Expense Categories'!$I$1*'Expense Categories'!$G$1),0),0))</f>
        <v>0</v>
      </c>
      <c r="E427" s="17">
        <f>IF(H427='Expense Categories'!A$2,IF(N427="Y",IF('Expense Categories'!$G$4="Y",IF(ISNUMBER(MATCH(H427,'Expense Categories'!$D$2:$D$15,0)),0,(($G427-$F427)/2)/'Expense Categories'!$I$1*'Expense Categories'!$G$2),0),0),IF(N427="Y",IF('Expense Categories'!$G$4="Y",IF(ISNUMBER(MATCH(H427,'Expense Categories'!$D$2:$D$15,0)),0,($G427-$F427)/'Expense Categories'!$I$1*'Expense Categories'!$G$2),0),0))</f>
        <v>0</v>
      </c>
      <c r="F427" s="18"/>
      <c r="G427" s="26"/>
      <c r="H427" s="20"/>
      <c r="N427" s="34"/>
      <c r="O427" s="63"/>
      <c r="P427" s="63"/>
      <c r="Q427" s="63"/>
    </row>
    <row r="428" spans="1:17" ht="15.75" customHeight="1" x14ac:dyDescent="0.2">
      <c r="A428" s="20"/>
      <c r="B428" s="22"/>
      <c r="C428" s="17">
        <f>IF(O428=0,IF(N428="Y",IF('Expense Categories'!$G$4="Y",G428-ROUND(E428,2)-ROUND(D428,2),Expenses!G428),G428),0)</f>
        <v>0</v>
      </c>
      <c r="D428" s="17">
        <f>IF(H428='Expense Categories'!A$2,IF(N428="Y",IF('Expense Categories'!$G$4="Y",IF(ISNUMBER(MATCH(H428,'Expense Categories'!$D$2:$D$15,0)),0,(($G428-$F428)/2)/'Expense Categories'!$I$1*'Expense Categories'!$G$1),0),0),IF(N428="Y",IF('Expense Categories'!$G$4="Y",IF(ISNUMBER(MATCH(H428,'Expense Categories'!$D$2:$D$15,0)),0,($G428-$F428)/'Expense Categories'!$I$1*'Expense Categories'!$G$1),0),0))</f>
        <v>0</v>
      </c>
      <c r="E428" s="17">
        <f>IF(H428='Expense Categories'!A$2,IF(N428="Y",IF('Expense Categories'!$G$4="Y",IF(ISNUMBER(MATCH(H428,'Expense Categories'!$D$2:$D$15,0)),0,(($G428-$F428)/2)/'Expense Categories'!$I$1*'Expense Categories'!$G$2),0),0),IF(N428="Y",IF('Expense Categories'!$G$4="Y",IF(ISNUMBER(MATCH(H428,'Expense Categories'!$D$2:$D$15,0)),0,($G428-$F428)/'Expense Categories'!$I$1*'Expense Categories'!$G$2),0),0))</f>
        <v>0</v>
      </c>
      <c r="F428" s="18"/>
      <c r="G428" s="26"/>
      <c r="H428" s="20"/>
      <c r="N428" s="34"/>
      <c r="O428" s="63"/>
      <c r="P428" s="63"/>
      <c r="Q428" s="63"/>
    </row>
    <row r="429" spans="1:17" ht="15.75" customHeight="1" x14ac:dyDescent="0.2">
      <c r="A429" s="20"/>
      <c r="B429" s="22"/>
      <c r="C429" s="17">
        <f>IF(O429=0,IF(N429="Y",IF('Expense Categories'!$G$4="Y",G429-ROUND(E429,2)-ROUND(D429,2),Expenses!G429),G429),0)</f>
        <v>0</v>
      </c>
      <c r="D429" s="17">
        <f>IF(H429='Expense Categories'!A$2,IF(N429="Y",IF('Expense Categories'!$G$4="Y",IF(ISNUMBER(MATCH(H429,'Expense Categories'!$D$2:$D$15,0)),0,(($G429-$F429)/2)/'Expense Categories'!$I$1*'Expense Categories'!$G$1),0),0),IF(N429="Y",IF('Expense Categories'!$G$4="Y",IF(ISNUMBER(MATCH(H429,'Expense Categories'!$D$2:$D$15,0)),0,($G429-$F429)/'Expense Categories'!$I$1*'Expense Categories'!$G$1),0),0))</f>
        <v>0</v>
      </c>
      <c r="E429" s="17">
        <f>IF(H429='Expense Categories'!A$2,IF(N429="Y",IF('Expense Categories'!$G$4="Y",IF(ISNUMBER(MATCH(H429,'Expense Categories'!$D$2:$D$15,0)),0,(($G429-$F429)/2)/'Expense Categories'!$I$1*'Expense Categories'!$G$2),0),0),IF(N429="Y",IF('Expense Categories'!$G$4="Y",IF(ISNUMBER(MATCH(H429,'Expense Categories'!$D$2:$D$15,0)),0,($G429-$F429)/'Expense Categories'!$I$1*'Expense Categories'!$G$2),0),0))</f>
        <v>0</v>
      </c>
      <c r="F429" s="18"/>
      <c r="G429" s="26"/>
      <c r="H429" s="20"/>
      <c r="N429" s="34"/>
      <c r="O429" s="63"/>
      <c r="P429" s="63"/>
      <c r="Q429" s="63"/>
    </row>
    <row r="430" spans="1:17" ht="15.75" customHeight="1" x14ac:dyDescent="0.2">
      <c r="A430" s="20"/>
      <c r="B430" s="22"/>
      <c r="C430" s="17">
        <f>IF(O430=0,IF(N430="Y",IF('Expense Categories'!$G$4="Y",G430-ROUND(E430,2)-ROUND(D430,2),Expenses!G430),G430),0)</f>
        <v>0</v>
      </c>
      <c r="D430" s="17">
        <f>IF(H430='Expense Categories'!A$2,IF(N430="Y",IF('Expense Categories'!$G$4="Y",IF(ISNUMBER(MATCH(H430,'Expense Categories'!$D$2:$D$15,0)),0,(($G430-$F430)/2)/'Expense Categories'!$I$1*'Expense Categories'!$G$1),0),0),IF(N430="Y",IF('Expense Categories'!$G$4="Y",IF(ISNUMBER(MATCH(H430,'Expense Categories'!$D$2:$D$15,0)),0,($G430-$F430)/'Expense Categories'!$I$1*'Expense Categories'!$G$1),0),0))</f>
        <v>0</v>
      </c>
      <c r="E430" s="17">
        <f>IF(H430='Expense Categories'!A$2,IF(N430="Y",IF('Expense Categories'!$G$4="Y",IF(ISNUMBER(MATCH(H430,'Expense Categories'!$D$2:$D$15,0)),0,(($G430-$F430)/2)/'Expense Categories'!$I$1*'Expense Categories'!$G$2),0),0),IF(N430="Y",IF('Expense Categories'!$G$4="Y",IF(ISNUMBER(MATCH(H430,'Expense Categories'!$D$2:$D$15,0)),0,($G430-$F430)/'Expense Categories'!$I$1*'Expense Categories'!$G$2),0),0))</f>
        <v>0</v>
      </c>
      <c r="F430" s="18"/>
      <c r="G430" s="26"/>
      <c r="H430" s="20"/>
      <c r="N430" s="34"/>
      <c r="O430" s="63"/>
      <c r="P430" s="63"/>
      <c r="Q430" s="63"/>
    </row>
    <row r="431" spans="1:17" ht="15.75" customHeight="1" x14ac:dyDescent="0.2">
      <c r="A431" s="20"/>
      <c r="B431" s="22"/>
      <c r="C431" s="17">
        <f>IF(O431=0,IF(N431="Y",IF('Expense Categories'!$G$4="Y",G431-ROUND(E431,2)-ROUND(D431,2),Expenses!G431),G431),0)</f>
        <v>0</v>
      </c>
      <c r="D431" s="17">
        <f>IF(H431='Expense Categories'!A$2,IF(N431="Y",IF('Expense Categories'!$G$4="Y",IF(ISNUMBER(MATCH(H431,'Expense Categories'!$D$2:$D$15,0)),0,(($G431-$F431)/2)/'Expense Categories'!$I$1*'Expense Categories'!$G$1),0),0),IF(N431="Y",IF('Expense Categories'!$G$4="Y",IF(ISNUMBER(MATCH(H431,'Expense Categories'!$D$2:$D$15,0)),0,($G431-$F431)/'Expense Categories'!$I$1*'Expense Categories'!$G$1),0),0))</f>
        <v>0</v>
      </c>
      <c r="E431" s="17">
        <f>IF(H431='Expense Categories'!A$2,IF(N431="Y",IF('Expense Categories'!$G$4="Y",IF(ISNUMBER(MATCH(H431,'Expense Categories'!$D$2:$D$15,0)),0,(($G431-$F431)/2)/'Expense Categories'!$I$1*'Expense Categories'!$G$2),0),0),IF(N431="Y",IF('Expense Categories'!$G$4="Y",IF(ISNUMBER(MATCH(H431,'Expense Categories'!$D$2:$D$15,0)),0,($G431-$F431)/'Expense Categories'!$I$1*'Expense Categories'!$G$2),0),0))</f>
        <v>0</v>
      </c>
      <c r="F431" s="18"/>
      <c r="G431" s="26"/>
      <c r="H431" s="20"/>
      <c r="N431" s="34"/>
      <c r="O431" s="63"/>
      <c r="P431" s="63"/>
      <c r="Q431" s="63"/>
    </row>
    <row r="432" spans="1:17" ht="15.75" customHeight="1" x14ac:dyDescent="0.2">
      <c r="A432" s="20"/>
      <c r="B432" s="22"/>
      <c r="C432" s="17">
        <f>IF(O432=0,IF(N432="Y",IF('Expense Categories'!$G$4="Y",G432-ROUND(E432,2)-ROUND(D432,2),Expenses!G432),G432),0)</f>
        <v>0</v>
      </c>
      <c r="D432" s="17">
        <f>IF(H432='Expense Categories'!A$2,IF(N432="Y",IF('Expense Categories'!$G$4="Y",IF(ISNUMBER(MATCH(H432,'Expense Categories'!$D$2:$D$15,0)),0,(($G432-$F432)/2)/'Expense Categories'!$I$1*'Expense Categories'!$G$1),0),0),IF(N432="Y",IF('Expense Categories'!$G$4="Y",IF(ISNUMBER(MATCH(H432,'Expense Categories'!$D$2:$D$15,0)),0,($G432-$F432)/'Expense Categories'!$I$1*'Expense Categories'!$G$1),0),0))</f>
        <v>0</v>
      </c>
      <c r="E432" s="17">
        <f>IF(H432='Expense Categories'!A$2,IF(N432="Y",IF('Expense Categories'!$G$4="Y",IF(ISNUMBER(MATCH(H432,'Expense Categories'!$D$2:$D$15,0)),0,(($G432-$F432)/2)/'Expense Categories'!$I$1*'Expense Categories'!$G$2),0),0),IF(N432="Y",IF('Expense Categories'!$G$4="Y",IF(ISNUMBER(MATCH(H432,'Expense Categories'!$D$2:$D$15,0)),0,($G432-$F432)/'Expense Categories'!$I$1*'Expense Categories'!$G$2),0),0))</f>
        <v>0</v>
      </c>
      <c r="F432" s="18"/>
      <c r="G432" s="26"/>
      <c r="H432" s="20"/>
      <c r="N432" s="34"/>
      <c r="O432" s="63"/>
      <c r="P432" s="63"/>
      <c r="Q432" s="63"/>
    </row>
    <row r="433" spans="1:17" ht="15.75" customHeight="1" x14ac:dyDescent="0.2">
      <c r="A433" s="20"/>
      <c r="B433" s="22"/>
      <c r="C433" s="17">
        <f>IF(O433=0,IF(N433="Y",IF('Expense Categories'!$G$4="Y",G433-ROUND(E433,2)-ROUND(D433,2),Expenses!G433),G433),0)</f>
        <v>0</v>
      </c>
      <c r="D433" s="17">
        <f>IF(H433='Expense Categories'!A$2,IF(N433="Y",IF('Expense Categories'!$G$4="Y",IF(ISNUMBER(MATCH(H433,'Expense Categories'!$D$2:$D$15,0)),0,(($G433-$F433)/2)/'Expense Categories'!$I$1*'Expense Categories'!$G$1),0),0),IF(N433="Y",IF('Expense Categories'!$G$4="Y",IF(ISNUMBER(MATCH(H433,'Expense Categories'!$D$2:$D$15,0)),0,($G433-$F433)/'Expense Categories'!$I$1*'Expense Categories'!$G$1),0),0))</f>
        <v>0</v>
      </c>
      <c r="E433" s="17">
        <f>IF(H433='Expense Categories'!A$2,IF(N433="Y",IF('Expense Categories'!$G$4="Y",IF(ISNUMBER(MATCH(H433,'Expense Categories'!$D$2:$D$15,0)),0,(($G433-$F433)/2)/'Expense Categories'!$I$1*'Expense Categories'!$G$2),0),0),IF(N433="Y",IF('Expense Categories'!$G$4="Y",IF(ISNUMBER(MATCH(H433,'Expense Categories'!$D$2:$D$15,0)),0,($G433-$F433)/'Expense Categories'!$I$1*'Expense Categories'!$G$2),0),0))</f>
        <v>0</v>
      </c>
      <c r="F433" s="18"/>
      <c r="G433" s="26"/>
      <c r="H433" s="20"/>
      <c r="N433" s="34"/>
      <c r="O433" s="63"/>
      <c r="P433" s="63"/>
      <c r="Q433" s="63"/>
    </row>
    <row r="434" spans="1:17" ht="15.75" customHeight="1" x14ac:dyDescent="0.2">
      <c r="A434" s="20"/>
      <c r="B434" s="22"/>
      <c r="C434" s="17">
        <f>IF(O434=0,IF(N434="Y",IF('Expense Categories'!$G$4="Y",G434-ROUND(E434,2)-ROUND(D434,2),Expenses!G434),G434),0)</f>
        <v>0</v>
      </c>
      <c r="D434" s="17">
        <f>IF(H434='Expense Categories'!A$2,IF(N434="Y",IF('Expense Categories'!$G$4="Y",IF(ISNUMBER(MATCH(H434,'Expense Categories'!$D$2:$D$15,0)),0,(($G434-$F434)/2)/'Expense Categories'!$I$1*'Expense Categories'!$G$1),0),0),IF(N434="Y",IF('Expense Categories'!$G$4="Y",IF(ISNUMBER(MATCH(H434,'Expense Categories'!$D$2:$D$15,0)),0,($G434-$F434)/'Expense Categories'!$I$1*'Expense Categories'!$G$1),0),0))</f>
        <v>0</v>
      </c>
      <c r="E434" s="17">
        <f>IF(H434='Expense Categories'!A$2,IF(N434="Y",IF('Expense Categories'!$G$4="Y",IF(ISNUMBER(MATCH(H434,'Expense Categories'!$D$2:$D$15,0)),0,(($G434-$F434)/2)/'Expense Categories'!$I$1*'Expense Categories'!$G$2),0),0),IF(N434="Y",IF('Expense Categories'!$G$4="Y",IF(ISNUMBER(MATCH(H434,'Expense Categories'!$D$2:$D$15,0)),0,($G434-$F434)/'Expense Categories'!$I$1*'Expense Categories'!$G$2),0),0))</f>
        <v>0</v>
      </c>
      <c r="F434" s="18"/>
      <c r="G434" s="26"/>
      <c r="H434" s="20"/>
      <c r="N434" s="34"/>
      <c r="O434" s="63"/>
      <c r="P434" s="63"/>
      <c r="Q434" s="63"/>
    </row>
    <row r="435" spans="1:17" ht="15.75" customHeight="1" x14ac:dyDescent="0.2">
      <c r="A435" s="20"/>
      <c r="B435" s="22"/>
      <c r="C435" s="17">
        <f>IF(O435=0,IF(N435="Y",IF('Expense Categories'!$G$4="Y",G435-ROUND(E435,2)-ROUND(D435,2),Expenses!G435),G435),0)</f>
        <v>0</v>
      </c>
      <c r="D435" s="17">
        <f>IF(H435='Expense Categories'!A$2,IF(N435="Y",IF('Expense Categories'!$G$4="Y",IF(ISNUMBER(MATCH(H435,'Expense Categories'!$D$2:$D$15,0)),0,(($G435-$F435)/2)/'Expense Categories'!$I$1*'Expense Categories'!$G$1),0),0),IF(N435="Y",IF('Expense Categories'!$G$4="Y",IF(ISNUMBER(MATCH(H435,'Expense Categories'!$D$2:$D$15,0)),0,($G435-$F435)/'Expense Categories'!$I$1*'Expense Categories'!$G$1),0),0))</f>
        <v>0</v>
      </c>
      <c r="E435" s="17">
        <f>IF(H435='Expense Categories'!A$2,IF(N435="Y",IF('Expense Categories'!$G$4="Y",IF(ISNUMBER(MATCH(H435,'Expense Categories'!$D$2:$D$15,0)),0,(($G435-$F435)/2)/'Expense Categories'!$I$1*'Expense Categories'!$G$2),0),0),IF(N435="Y",IF('Expense Categories'!$G$4="Y",IF(ISNUMBER(MATCH(H435,'Expense Categories'!$D$2:$D$15,0)),0,($G435-$F435)/'Expense Categories'!$I$1*'Expense Categories'!$G$2),0),0))</f>
        <v>0</v>
      </c>
      <c r="F435" s="18"/>
      <c r="G435" s="26"/>
      <c r="H435" s="20"/>
      <c r="N435" s="34"/>
      <c r="O435" s="63"/>
      <c r="P435" s="63"/>
      <c r="Q435" s="63"/>
    </row>
    <row r="436" spans="1:17" ht="15.75" customHeight="1" x14ac:dyDescent="0.2">
      <c r="A436" s="20"/>
      <c r="B436" s="22"/>
      <c r="C436" s="17">
        <f>IF(O436=0,IF(N436="Y",IF('Expense Categories'!$G$4="Y",G436-ROUND(E436,2)-ROUND(D436,2),Expenses!G436),G436),0)</f>
        <v>0</v>
      </c>
      <c r="D436" s="17">
        <f>IF(H436='Expense Categories'!A$2,IF(N436="Y",IF('Expense Categories'!$G$4="Y",IF(ISNUMBER(MATCH(H436,'Expense Categories'!$D$2:$D$15,0)),0,(($G436-$F436)/2)/'Expense Categories'!$I$1*'Expense Categories'!$G$1),0),0),IF(N436="Y",IF('Expense Categories'!$G$4="Y",IF(ISNUMBER(MATCH(H436,'Expense Categories'!$D$2:$D$15,0)),0,($G436-$F436)/'Expense Categories'!$I$1*'Expense Categories'!$G$1),0),0))</f>
        <v>0</v>
      </c>
      <c r="E436" s="17">
        <f>IF(H436='Expense Categories'!A$2,IF(N436="Y",IF('Expense Categories'!$G$4="Y",IF(ISNUMBER(MATCH(H436,'Expense Categories'!$D$2:$D$15,0)),0,(($G436-$F436)/2)/'Expense Categories'!$I$1*'Expense Categories'!$G$2),0),0),IF(N436="Y",IF('Expense Categories'!$G$4="Y",IF(ISNUMBER(MATCH(H436,'Expense Categories'!$D$2:$D$15,0)),0,($G436-$F436)/'Expense Categories'!$I$1*'Expense Categories'!$G$2),0),0))</f>
        <v>0</v>
      </c>
      <c r="F436" s="18"/>
      <c r="G436" s="26"/>
      <c r="H436" s="20"/>
      <c r="N436" s="34"/>
      <c r="O436" s="63"/>
      <c r="P436" s="63"/>
      <c r="Q436" s="63"/>
    </row>
    <row r="437" spans="1:17" ht="15.75" customHeight="1" x14ac:dyDescent="0.2">
      <c r="A437" s="20"/>
      <c r="B437" s="22"/>
      <c r="C437" s="17">
        <f>IF(O437=0,IF(N437="Y",IF('Expense Categories'!$G$4="Y",G437-ROUND(E437,2)-ROUND(D437,2),Expenses!G437),G437),0)</f>
        <v>0</v>
      </c>
      <c r="D437" s="17">
        <f>IF(H437='Expense Categories'!A$2,IF(N437="Y",IF('Expense Categories'!$G$4="Y",IF(ISNUMBER(MATCH(H437,'Expense Categories'!$D$2:$D$15,0)),0,(($G437-$F437)/2)/'Expense Categories'!$I$1*'Expense Categories'!$G$1),0),0),IF(N437="Y",IF('Expense Categories'!$G$4="Y",IF(ISNUMBER(MATCH(H437,'Expense Categories'!$D$2:$D$15,0)),0,($G437-$F437)/'Expense Categories'!$I$1*'Expense Categories'!$G$1),0),0))</f>
        <v>0</v>
      </c>
      <c r="E437" s="17">
        <f>IF(H437='Expense Categories'!A$2,IF(N437="Y",IF('Expense Categories'!$G$4="Y",IF(ISNUMBER(MATCH(H437,'Expense Categories'!$D$2:$D$15,0)),0,(($G437-$F437)/2)/'Expense Categories'!$I$1*'Expense Categories'!$G$2),0),0),IF(N437="Y",IF('Expense Categories'!$G$4="Y",IF(ISNUMBER(MATCH(H437,'Expense Categories'!$D$2:$D$15,0)),0,($G437-$F437)/'Expense Categories'!$I$1*'Expense Categories'!$G$2),0),0))</f>
        <v>0</v>
      </c>
      <c r="F437" s="18"/>
      <c r="G437" s="26"/>
      <c r="H437" s="20"/>
      <c r="N437" s="34"/>
      <c r="O437" s="63"/>
      <c r="P437" s="63"/>
      <c r="Q437" s="63"/>
    </row>
    <row r="438" spans="1:17" ht="15.75" customHeight="1" x14ac:dyDescent="0.2">
      <c r="A438" s="20"/>
      <c r="B438" s="22"/>
      <c r="C438" s="17">
        <f>IF(O438=0,IF(N438="Y",IF('Expense Categories'!$G$4="Y",G438-ROUND(E438,2)-ROUND(D438,2),Expenses!G438),G438),0)</f>
        <v>0</v>
      </c>
      <c r="D438" s="17">
        <f>IF(H438='Expense Categories'!A$2,IF(N438="Y",IF('Expense Categories'!$G$4="Y",IF(ISNUMBER(MATCH(H438,'Expense Categories'!$D$2:$D$15,0)),0,(($G438-$F438)/2)/'Expense Categories'!$I$1*'Expense Categories'!$G$1),0),0),IF(N438="Y",IF('Expense Categories'!$G$4="Y",IF(ISNUMBER(MATCH(H438,'Expense Categories'!$D$2:$D$15,0)),0,($G438-$F438)/'Expense Categories'!$I$1*'Expense Categories'!$G$1),0),0))</f>
        <v>0</v>
      </c>
      <c r="E438" s="17">
        <f>IF(H438='Expense Categories'!A$2,IF(N438="Y",IF('Expense Categories'!$G$4="Y",IF(ISNUMBER(MATCH(H438,'Expense Categories'!$D$2:$D$15,0)),0,(($G438-$F438)/2)/'Expense Categories'!$I$1*'Expense Categories'!$G$2),0),0),IF(N438="Y",IF('Expense Categories'!$G$4="Y",IF(ISNUMBER(MATCH(H438,'Expense Categories'!$D$2:$D$15,0)),0,($G438-$F438)/'Expense Categories'!$I$1*'Expense Categories'!$G$2),0),0))</f>
        <v>0</v>
      </c>
      <c r="F438" s="18"/>
      <c r="G438" s="26"/>
      <c r="H438" s="20"/>
      <c r="N438" s="34"/>
      <c r="O438" s="63"/>
      <c r="P438" s="63"/>
      <c r="Q438" s="63"/>
    </row>
    <row r="439" spans="1:17" ht="15.75" customHeight="1" x14ac:dyDescent="0.2">
      <c r="A439" s="20"/>
      <c r="B439" s="22"/>
      <c r="C439" s="17">
        <f>IF(O439=0,IF(N439="Y",IF('Expense Categories'!$G$4="Y",G439-ROUND(E439,2)-ROUND(D439,2),Expenses!G439),G439),0)</f>
        <v>0</v>
      </c>
      <c r="D439" s="17">
        <f>IF(H439='Expense Categories'!A$2,IF(N439="Y",IF('Expense Categories'!$G$4="Y",IF(ISNUMBER(MATCH(H439,'Expense Categories'!$D$2:$D$15,0)),0,(($G439-$F439)/2)/'Expense Categories'!$I$1*'Expense Categories'!$G$1),0),0),IF(N439="Y",IF('Expense Categories'!$G$4="Y",IF(ISNUMBER(MATCH(H439,'Expense Categories'!$D$2:$D$15,0)),0,($G439-$F439)/'Expense Categories'!$I$1*'Expense Categories'!$G$1),0),0))</f>
        <v>0</v>
      </c>
      <c r="E439" s="17">
        <f>IF(H439='Expense Categories'!A$2,IF(N439="Y",IF('Expense Categories'!$G$4="Y",IF(ISNUMBER(MATCH(H439,'Expense Categories'!$D$2:$D$15,0)),0,(($G439-$F439)/2)/'Expense Categories'!$I$1*'Expense Categories'!$G$2),0),0),IF(N439="Y",IF('Expense Categories'!$G$4="Y",IF(ISNUMBER(MATCH(H439,'Expense Categories'!$D$2:$D$15,0)),0,($G439-$F439)/'Expense Categories'!$I$1*'Expense Categories'!$G$2),0),0))</f>
        <v>0</v>
      </c>
      <c r="F439" s="18"/>
      <c r="G439" s="26"/>
      <c r="H439" s="20"/>
      <c r="N439" s="34"/>
      <c r="O439" s="63"/>
      <c r="P439" s="63"/>
      <c r="Q439" s="63"/>
    </row>
    <row r="440" spans="1:17" ht="15.75" customHeight="1" x14ac:dyDescent="0.2">
      <c r="A440" s="20"/>
      <c r="B440" s="22"/>
      <c r="C440" s="17">
        <f>IF(O440=0,IF(N440="Y",IF('Expense Categories'!$G$4="Y",G440-ROUND(E440,2)-ROUND(D440,2),Expenses!G440),G440),0)</f>
        <v>0</v>
      </c>
      <c r="D440" s="17">
        <f>IF(H440='Expense Categories'!A$2,IF(N440="Y",IF('Expense Categories'!$G$4="Y",IF(ISNUMBER(MATCH(H440,'Expense Categories'!$D$2:$D$15,0)),0,(($G440-$F440)/2)/'Expense Categories'!$I$1*'Expense Categories'!$G$1),0),0),IF(N440="Y",IF('Expense Categories'!$G$4="Y",IF(ISNUMBER(MATCH(H440,'Expense Categories'!$D$2:$D$15,0)),0,($G440-$F440)/'Expense Categories'!$I$1*'Expense Categories'!$G$1),0),0))</f>
        <v>0</v>
      </c>
      <c r="E440" s="17">
        <f>IF(H440='Expense Categories'!A$2,IF(N440="Y",IF('Expense Categories'!$G$4="Y",IF(ISNUMBER(MATCH(H440,'Expense Categories'!$D$2:$D$15,0)),0,(($G440-$F440)/2)/'Expense Categories'!$I$1*'Expense Categories'!$G$2),0),0),IF(N440="Y",IF('Expense Categories'!$G$4="Y",IF(ISNUMBER(MATCH(H440,'Expense Categories'!$D$2:$D$15,0)),0,($G440-$F440)/'Expense Categories'!$I$1*'Expense Categories'!$G$2),0),0))</f>
        <v>0</v>
      </c>
      <c r="F440" s="18"/>
      <c r="G440" s="26"/>
      <c r="H440" s="20"/>
      <c r="N440" s="34"/>
      <c r="O440" s="63"/>
      <c r="P440" s="63"/>
      <c r="Q440" s="63"/>
    </row>
    <row r="441" spans="1:17" ht="15.75" customHeight="1" x14ac:dyDescent="0.2">
      <c r="A441" s="20"/>
      <c r="B441" s="22"/>
      <c r="C441" s="17">
        <f>IF(O441=0,IF(N441="Y",IF('Expense Categories'!$G$4="Y",G441-ROUND(E441,2)-ROUND(D441,2),Expenses!G441),G441),0)</f>
        <v>0</v>
      </c>
      <c r="D441" s="17">
        <f>IF(H441='Expense Categories'!A$2,IF(N441="Y",IF('Expense Categories'!$G$4="Y",IF(ISNUMBER(MATCH(H441,'Expense Categories'!$D$2:$D$15,0)),0,(($G441-$F441)/2)/'Expense Categories'!$I$1*'Expense Categories'!$G$1),0),0),IF(N441="Y",IF('Expense Categories'!$G$4="Y",IF(ISNUMBER(MATCH(H441,'Expense Categories'!$D$2:$D$15,0)),0,($G441-$F441)/'Expense Categories'!$I$1*'Expense Categories'!$G$1),0),0))</f>
        <v>0</v>
      </c>
      <c r="E441" s="17">
        <f>IF(H441='Expense Categories'!A$2,IF(N441="Y",IF('Expense Categories'!$G$4="Y",IF(ISNUMBER(MATCH(H441,'Expense Categories'!$D$2:$D$15,0)),0,(($G441-$F441)/2)/'Expense Categories'!$I$1*'Expense Categories'!$G$2),0),0),IF(N441="Y",IF('Expense Categories'!$G$4="Y",IF(ISNUMBER(MATCH(H441,'Expense Categories'!$D$2:$D$15,0)),0,($G441-$F441)/'Expense Categories'!$I$1*'Expense Categories'!$G$2),0),0))</f>
        <v>0</v>
      </c>
      <c r="F441" s="18"/>
      <c r="G441" s="26"/>
      <c r="H441" s="20"/>
      <c r="N441" s="34"/>
      <c r="O441" s="63"/>
      <c r="P441" s="63"/>
      <c r="Q441" s="63"/>
    </row>
    <row r="442" spans="1:17" ht="15.75" customHeight="1" x14ac:dyDescent="0.2">
      <c r="A442" s="20"/>
      <c r="B442" s="22"/>
      <c r="C442" s="17">
        <f>IF(O442=0,IF(N442="Y",IF('Expense Categories'!$G$4="Y",G442-ROUND(E442,2)-ROUND(D442,2),Expenses!G442),G442),0)</f>
        <v>0</v>
      </c>
      <c r="D442" s="17">
        <f>IF(H442='Expense Categories'!A$2,IF(N442="Y",IF('Expense Categories'!$G$4="Y",IF(ISNUMBER(MATCH(H442,'Expense Categories'!$D$2:$D$15,0)),0,(($G442-$F442)/2)/'Expense Categories'!$I$1*'Expense Categories'!$G$1),0),0),IF(N442="Y",IF('Expense Categories'!$G$4="Y",IF(ISNUMBER(MATCH(H442,'Expense Categories'!$D$2:$D$15,0)),0,($G442-$F442)/'Expense Categories'!$I$1*'Expense Categories'!$G$1),0),0))</f>
        <v>0</v>
      </c>
      <c r="E442" s="17">
        <f>IF(H442='Expense Categories'!A$2,IF(N442="Y",IF('Expense Categories'!$G$4="Y",IF(ISNUMBER(MATCH(H442,'Expense Categories'!$D$2:$D$15,0)),0,(($G442-$F442)/2)/'Expense Categories'!$I$1*'Expense Categories'!$G$2),0),0),IF(N442="Y",IF('Expense Categories'!$G$4="Y",IF(ISNUMBER(MATCH(H442,'Expense Categories'!$D$2:$D$15,0)),0,($G442-$F442)/'Expense Categories'!$I$1*'Expense Categories'!$G$2),0),0))</f>
        <v>0</v>
      </c>
      <c r="F442" s="18"/>
      <c r="G442" s="26"/>
      <c r="H442" s="20"/>
      <c r="N442" s="34"/>
      <c r="O442" s="63"/>
      <c r="P442" s="63"/>
      <c r="Q442" s="63"/>
    </row>
    <row r="443" spans="1:17" ht="15.75" customHeight="1" x14ac:dyDescent="0.2">
      <c r="A443" s="20"/>
      <c r="B443" s="22"/>
      <c r="C443" s="17">
        <f>IF(O443=0,IF(N443="Y",IF('Expense Categories'!$G$4="Y",G443-ROUND(E443,2)-ROUND(D443,2),Expenses!G443),G443),0)</f>
        <v>0</v>
      </c>
      <c r="D443" s="17">
        <f>IF(H443='Expense Categories'!A$2,IF(N443="Y",IF('Expense Categories'!$G$4="Y",IF(ISNUMBER(MATCH(H443,'Expense Categories'!$D$2:$D$15,0)),0,(($G443-$F443)/2)/'Expense Categories'!$I$1*'Expense Categories'!$G$1),0),0),IF(N443="Y",IF('Expense Categories'!$G$4="Y",IF(ISNUMBER(MATCH(H443,'Expense Categories'!$D$2:$D$15,0)),0,($G443-$F443)/'Expense Categories'!$I$1*'Expense Categories'!$G$1),0),0))</f>
        <v>0</v>
      </c>
      <c r="E443" s="17">
        <f>IF(H443='Expense Categories'!A$2,IF(N443="Y",IF('Expense Categories'!$G$4="Y",IF(ISNUMBER(MATCH(H443,'Expense Categories'!$D$2:$D$15,0)),0,(($G443-$F443)/2)/'Expense Categories'!$I$1*'Expense Categories'!$G$2),0),0),IF(N443="Y",IF('Expense Categories'!$G$4="Y",IF(ISNUMBER(MATCH(H443,'Expense Categories'!$D$2:$D$15,0)),0,($G443-$F443)/'Expense Categories'!$I$1*'Expense Categories'!$G$2),0),0))</f>
        <v>0</v>
      </c>
      <c r="F443" s="18"/>
      <c r="G443" s="26"/>
      <c r="H443" s="20"/>
      <c r="N443" s="34"/>
      <c r="O443" s="63"/>
      <c r="P443" s="63"/>
      <c r="Q443" s="63"/>
    </row>
    <row r="444" spans="1:17" ht="15.75" customHeight="1" x14ac:dyDescent="0.2">
      <c r="A444" s="20"/>
      <c r="B444" s="22"/>
      <c r="C444" s="17">
        <f>IF(O444=0,IF(N444="Y",IF('Expense Categories'!$G$4="Y",G444-ROUND(E444,2)-ROUND(D444,2),Expenses!G444),G444),0)</f>
        <v>0</v>
      </c>
      <c r="D444" s="17">
        <f>IF(H444='Expense Categories'!A$2,IF(N444="Y",IF('Expense Categories'!$G$4="Y",IF(ISNUMBER(MATCH(H444,'Expense Categories'!$D$2:$D$15,0)),0,(($G444-$F444)/2)/'Expense Categories'!$I$1*'Expense Categories'!$G$1),0),0),IF(N444="Y",IF('Expense Categories'!$G$4="Y",IF(ISNUMBER(MATCH(H444,'Expense Categories'!$D$2:$D$15,0)),0,($G444-$F444)/'Expense Categories'!$I$1*'Expense Categories'!$G$1),0),0))</f>
        <v>0</v>
      </c>
      <c r="E444" s="17">
        <f>IF(H444='Expense Categories'!A$2,IF(N444="Y",IF('Expense Categories'!$G$4="Y",IF(ISNUMBER(MATCH(H444,'Expense Categories'!$D$2:$D$15,0)),0,(($G444-$F444)/2)/'Expense Categories'!$I$1*'Expense Categories'!$G$2),0),0),IF(N444="Y",IF('Expense Categories'!$G$4="Y",IF(ISNUMBER(MATCH(H444,'Expense Categories'!$D$2:$D$15,0)),0,($G444-$F444)/'Expense Categories'!$I$1*'Expense Categories'!$G$2),0),0))</f>
        <v>0</v>
      </c>
      <c r="F444" s="18"/>
      <c r="G444" s="26"/>
      <c r="H444" s="20"/>
      <c r="N444" s="34"/>
      <c r="O444" s="63"/>
      <c r="P444" s="63"/>
      <c r="Q444" s="63"/>
    </row>
    <row r="445" spans="1:17" ht="15.75" customHeight="1" x14ac:dyDescent="0.2">
      <c r="A445" s="20"/>
      <c r="B445" s="22"/>
      <c r="C445" s="17">
        <f>IF(O445=0,IF(N445="Y",IF('Expense Categories'!$G$4="Y",G445-ROUND(E445,2)-ROUND(D445,2),Expenses!G445),G445),0)</f>
        <v>0</v>
      </c>
      <c r="D445" s="17">
        <f>IF(H445='Expense Categories'!A$2,IF(N445="Y",IF('Expense Categories'!$G$4="Y",IF(ISNUMBER(MATCH(H445,'Expense Categories'!$D$2:$D$15,0)),0,(($G445-$F445)/2)/'Expense Categories'!$I$1*'Expense Categories'!$G$1),0),0),IF(N445="Y",IF('Expense Categories'!$G$4="Y",IF(ISNUMBER(MATCH(H445,'Expense Categories'!$D$2:$D$15,0)),0,($G445-$F445)/'Expense Categories'!$I$1*'Expense Categories'!$G$1),0),0))</f>
        <v>0</v>
      </c>
      <c r="E445" s="17">
        <f>IF(H445='Expense Categories'!A$2,IF(N445="Y",IF('Expense Categories'!$G$4="Y",IF(ISNUMBER(MATCH(H445,'Expense Categories'!$D$2:$D$15,0)),0,(($G445-$F445)/2)/'Expense Categories'!$I$1*'Expense Categories'!$G$2),0),0),IF(N445="Y",IF('Expense Categories'!$G$4="Y",IF(ISNUMBER(MATCH(H445,'Expense Categories'!$D$2:$D$15,0)),0,($G445-$F445)/'Expense Categories'!$I$1*'Expense Categories'!$G$2),0),0))</f>
        <v>0</v>
      </c>
      <c r="F445" s="18"/>
      <c r="G445" s="26"/>
      <c r="H445" s="20"/>
      <c r="N445" s="34"/>
      <c r="O445" s="63"/>
      <c r="P445" s="63"/>
      <c r="Q445" s="63"/>
    </row>
    <row r="446" spans="1:17" ht="15.75" customHeight="1" x14ac:dyDescent="0.2">
      <c r="A446" s="20"/>
      <c r="B446" s="22"/>
      <c r="C446" s="17">
        <f>IF(O446=0,IF(N446="Y",IF('Expense Categories'!$G$4="Y",G446-ROUND(E446,2)-ROUND(D446,2),Expenses!G446),G446),0)</f>
        <v>0</v>
      </c>
      <c r="D446" s="17">
        <f>IF(H446='Expense Categories'!A$2,IF(N446="Y",IF('Expense Categories'!$G$4="Y",IF(ISNUMBER(MATCH(H446,'Expense Categories'!$D$2:$D$15,0)),0,(($G446-$F446)/2)/'Expense Categories'!$I$1*'Expense Categories'!$G$1),0),0),IF(N446="Y",IF('Expense Categories'!$G$4="Y",IF(ISNUMBER(MATCH(H446,'Expense Categories'!$D$2:$D$15,0)),0,($G446-$F446)/'Expense Categories'!$I$1*'Expense Categories'!$G$1),0),0))</f>
        <v>0</v>
      </c>
      <c r="E446" s="17">
        <f>IF(H446='Expense Categories'!A$2,IF(N446="Y",IF('Expense Categories'!$G$4="Y",IF(ISNUMBER(MATCH(H446,'Expense Categories'!$D$2:$D$15,0)),0,(($G446-$F446)/2)/'Expense Categories'!$I$1*'Expense Categories'!$G$2),0),0),IF(N446="Y",IF('Expense Categories'!$G$4="Y",IF(ISNUMBER(MATCH(H446,'Expense Categories'!$D$2:$D$15,0)),0,($G446-$F446)/'Expense Categories'!$I$1*'Expense Categories'!$G$2),0),0))</f>
        <v>0</v>
      </c>
      <c r="F446" s="18"/>
      <c r="G446" s="26"/>
      <c r="H446" s="20"/>
      <c r="N446" s="34"/>
      <c r="O446" s="63"/>
      <c r="P446" s="63"/>
      <c r="Q446" s="63"/>
    </row>
    <row r="447" spans="1:17" ht="15.75" customHeight="1" x14ac:dyDescent="0.2">
      <c r="A447" s="20"/>
      <c r="B447" s="22"/>
      <c r="C447" s="17">
        <f>IF(O447=0,IF(N447="Y",IF('Expense Categories'!$G$4="Y",G447-ROUND(E447,2)-ROUND(D447,2),Expenses!G447),G447),0)</f>
        <v>0</v>
      </c>
      <c r="D447" s="17">
        <f>IF(H447='Expense Categories'!A$2,IF(N447="Y",IF('Expense Categories'!$G$4="Y",IF(ISNUMBER(MATCH(H447,'Expense Categories'!$D$2:$D$15,0)),0,(($G447-$F447)/2)/'Expense Categories'!$I$1*'Expense Categories'!$G$1),0),0),IF(N447="Y",IF('Expense Categories'!$G$4="Y",IF(ISNUMBER(MATCH(H447,'Expense Categories'!$D$2:$D$15,0)),0,($G447-$F447)/'Expense Categories'!$I$1*'Expense Categories'!$G$1),0),0))</f>
        <v>0</v>
      </c>
      <c r="E447" s="17">
        <f>IF(H447='Expense Categories'!A$2,IF(N447="Y",IF('Expense Categories'!$G$4="Y",IF(ISNUMBER(MATCH(H447,'Expense Categories'!$D$2:$D$15,0)),0,(($G447-$F447)/2)/'Expense Categories'!$I$1*'Expense Categories'!$G$2),0),0),IF(N447="Y",IF('Expense Categories'!$G$4="Y",IF(ISNUMBER(MATCH(H447,'Expense Categories'!$D$2:$D$15,0)),0,($G447-$F447)/'Expense Categories'!$I$1*'Expense Categories'!$G$2),0),0))</f>
        <v>0</v>
      </c>
      <c r="F447" s="18"/>
      <c r="G447" s="26"/>
      <c r="H447" s="20"/>
      <c r="N447" s="34"/>
      <c r="O447" s="63"/>
      <c r="P447" s="63"/>
      <c r="Q447" s="63"/>
    </row>
    <row r="448" spans="1:17" ht="15.75" customHeight="1" x14ac:dyDescent="0.2">
      <c r="A448" s="20"/>
      <c r="B448" s="22"/>
      <c r="C448" s="17">
        <f>IF(O448=0,IF(N448="Y",IF('Expense Categories'!$G$4="Y",G448-ROUND(E448,2)-ROUND(D448,2),Expenses!G448),G448),0)</f>
        <v>0</v>
      </c>
      <c r="D448" s="17">
        <f>IF(H448='Expense Categories'!A$2,IF(N448="Y",IF('Expense Categories'!$G$4="Y",IF(ISNUMBER(MATCH(H448,'Expense Categories'!$D$2:$D$15,0)),0,(($G448-$F448)/2)/'Expense Categories'!$I$1*'Expense Categories'!$G$1),0),0),IF(N448="Y",IF('Expense Categories'!$G$4="Y",IF(ISNUMBER(MATCH(H448,'Expense Categories'!$D$2:$D$15,0)),0,($G448-$F448)/'Expense Categories'!$I$1*'Expense Categories'!$G$1),0),0))</f>
        <v>0</v>
      </c>
      <c r="E448" s="17">
        <f>IF(H448='Expense Categories'!A$2,IF(N448="Y",IF('Expense Categories'!$G$4="Y",IF(ISNUMBER(MATCH(H448,'Expense Categories'!$D$2:$D$15,0)),0,(($G448-$F448)/2)/'Expense Categories'!$I$1*'Expense Categories'!$G$2),0),0),IF(N448="Y",IF('Expense Categories'!$G$4="Y",IF(ISNUMBER(MATCH(H448,'Expense Categories'!$D$2:$D$15,0)),0,($G448-$F448)/'Expense Categories'!$I$1*'Expense Categories'!$G$2),0),0))</f>
        <v>0</v>
      </c>
      <c r="F448" s="18"/>
      <c r="G448" s="26"/>
      <c r="H448" s="20"/>
      <c r="N448" s="34"/>
      <c r="O448" s="63"/>
      <c r="P448" s="63"/>
      <c r="Q448" s="63"/>
    </row>
    <row r="449" spans="1:17" ht="15.75" customHeight="1" x14ac:dyDescent="0.2">
      <c r="A449" s="20"/>
      <c r="B449" s="22"/>
      <c r="C449" s="17">
        <f>IF(O449=0,IF(N449="Y",IF('Expense Categories'!$G$4="Y",G449-ROUND(E449,2)-ROUND(D449,2),Expenses!G449),G449),0)</f>
        <v>0</v>
      </c>
      <c r="D449" s="17">
        <f>IF(H449='Expense Categories'!A$2,IF(N449="Y",IF('Expense Categories'!$G$4="Y",IF(ISNUMBER(MATCH(H449,'Expense Categories'!$D$2:$D$15,0)),0,(($G449-$F449)/2)/'Expense Categories'!$I$1*'Expense Categories'!$G$1),0),0),IF(N449="Y",IF('Expense Categories'!$G$4="Y",IF(ISNUMBER(MATCH(H449,'Expense Categories'!$D$2:$D$15,0)),0,($G449-$F449)/'Expense Categories'!$I$1*'Expense Categories'!$G$1),0),0))</f>
        <v>0</v>
      </c>
      <c r="E449" s="17">
        <f>IF(H449='Expense Categories'!A$2,IF(N449="Y",IF('Expense Categories'!$G$4="Y",IF(ISNUMBER(MATCH(H449,'Expense Categories'!$D$2:$D$15,0)),0,(($G449-$F449)/2)/'Expense Categories'!$I$1*'Expense Categories'!$G$2),0),0),IF(N449="Y",IF('Expense Categories'!$G$4="Y",IF(ISNUMBER(MATCH(H449,'Expense Categories'!$D$2:$D$15,0)),0,($G449-$F449)/'Expense Categories'!$I$1*'Expense Categories'!$G$2),0),0))</f>
        <v>0</v>
      </c>
      <c r="F449" s="18"/>
      <c r="G449" s="26"/>
      <c r="H449" s="20"/>
      <c r="N449" s="34"/>
      <c r="O449" s="63"/>
      <c r="P449" s="63"/>
      <c r="Q449" s="63"/>
    </row>
    <row r="450" spans="1:17" ht="15.75" customHeight="1" x14ac:dyDescent="0.2">
      <c r="A450" s="20"/>
      <c r="B450" s="22"/>
      <c r="C450" s="17">
        <f>IF(O450=0,IF(N450="Y",IF('Expense Categories'!$G$4="Y",G450-ROUND(E450,2)-ROUND(D450,2),Expenses!G450),G450),0)</f>
        <v>0</v>
      </c>
      <c r="D450" s="17">
        <f>IF(H450='Expense Categories'!A$2,IF(N450="Y",IF('Expense Categories'!$G$4="Y",IF(ISNUMBER(MATCH(H450,'Expense Categories'!$D$2:$D$15,0)),0,(($G450-$F450)/2)/'Expense Categories'!$I$1*'Expense Categories'!$G$1),0),0),IF(N450="Y",IF('Expense Categories'!$G$4="Y",IF(ISNUMBER(MATCH(H450,'Expense Categories'!$D$2:$D$15,0)),0,($G450-$F450)/'Expense Categories'!$I$1*'Expense Categories'!$G$1),0),0))</f>
        <v>0</v>
      </c>
      <c r="E450" s="17">
        <f>IF(H450='Expense Categories'!A$2,IF(N450="Y",IF('Expense Categories'!$G$4="Y",IF(ISNUMBER(MATCH(H450,'Expense Categories'!$D$2:$D$15,0)),0,(($G450-$F450)/2)/'Expense Categories'!$I$1*'Expense Categories'!$G$2),0),0),IF(N450="Y",IF('Expense Categories'!$G$4="Y",IF(ISNUMBER(MATCH(H450,'Expense Categories'!$D$2:$D$15,0)),0,($G450-$F450)/'Expense Categories'!$I$1*'Expense Categories'!$G$2),0),0))</f>
        <v>0</v>
      </c>
      <c r="F450" s="18"/>
      <c r="G450" s="26"/>
      <c r="H450" s="20"/>
      <c r="N450" s="34"/>
      <c r="O450" s="63"/>
      <c r="P450" s="63"/>
      <c r="Q450" s="63"/>
    </row>
    <row r="451" spans="1:17" ht="15.75" customHeight="1" x14ac:dyDescent="0.2">
      <c r="A451" s="20"/>
      <c r="B451" s="22"/>
      <c r="C451" s="17">
        <f>IF(O451=0,IF(N451="Y",IF('Expense Categories'!$G$4="Y",G451-ROUND(E451,2)-ROUND(D451,2),Expenses!G451),G451),0)</f>
        <v>0</v>
      </c>
      <c r="D451" s="17">
        <f>IF(H451='Expense Categories'!A$2,IF(N451="Y",IF('Expense Categories'!$G$4="Y",IF(ISNUMBER(MATCH(H451,'Expense Categories'!$D$2:$D$15,0)),0,(($G451-$F451)/2)/'Expense Categories'!$I$1*'Expense Categories'!$G$1),0),0),IF(N451="Y",IF('Expense Categories'!$G$4="Y",IF(ISNUMBER(MATCH(H451,'Expense Categories'!$D$2:$D$15,0)),0,($G451-$F451)/'Expense Categories'!$I$1*'Expense Categories'!$G$1),0),0))</f>
        <v>0</v>
      </c>
      <c r="E451" s="17">
        <f>IF(H451='Expense Categories'!A$2,IF(N451="Y",IF('Expense Categories'!$G$4="Y",IF(ISNUMBER(MATCH(H451,'Expense Categories'!$D$2:$D$15,0)),0,(($G451-$F451)/2)/'Expense Categories'!$I$1*'Expense Categories'!$G$2),0),0),IF(N451="Y",IF('Expense Categories'!$G$4="Y",IF(ISNUMBER(MATCH(H451,'Expense Categories'!$D$2:$D$15,0)),0,($G451-$F451)/'Expense Categories'!$I$1*'Expense Categories'!$G$2),0),0))</f>
        <v>0</v>
      </c>
      <c r="F451" s="18"/>
      <c r="G451" s="26"/>
      <c r="H451" s="20"/>
      <c r="N451" s="34"/>
      <c r="O451" s="63"/>
      <c r="P451" s="63"/>
      <c r="Q451" s="63"/>
    </row>
    <row r="452" spans="1:17" ht="15.75" customHeight="1" x14ac:dyDescent="0.2">
      <c r="A452" s="20"/>
      <c r="B452" s="22"/>
      <c r="C452" s="17">
        <f>IF(O452=0,IF(N452="Y",IF('Expense Categories'!$G$4="Y",G452-ROUND(E452,2)-ROUND(D452,2),Expenses!G452),G452),0)</f>
        <v>0</v>
      </c>
      <c r="D452" s="17">
        <f>IF(H452='Expense Categories'!A$2,IF(N452="Y",IF('Expense Categories'!$G$4="Y",IF(ISNUMBER(MATCH(H452,'Expense Categories'!$D$2:$D$15,0)),0,(($G452-$F452)/2)/'Expense Categories'!$I$1*'Expense Categories'!$G$1),0),0),IF(N452="Y",IF('Expense Categories'!$G$4="Y",IF(ISNUMBER(MATCH(H452,'Expense Categories'!$D$2:$D$15,0)),0,($G452-$F452)/'Expense Categories'!$I$1*'Expense Categories'!$G$1),0),0))</f>
        <v>0</v>
      </c>
      <c r="E452" s="17">
        <f>IF(H452='Expense Categories'!A$2,IF(N452="Y",IF('Expense Categories'!$G$4="Y",IF(ISNUMBER(MATCH(H452,'Expense Categories'!$D$2:$D$15,0)),0,(($G452-$F452)/2)/'Expense Categories'!$I$1*'Expense Categories'!$G$2),0),0),IF(N452="Y",IF('Expense Categories'!$G$4="Y",IF(ISNUMBER(MATCH(H452,'Expense Categories'!$D$2:$D$15,0)),0,($G452-$F452)/'Expense Categories'!$I$1*'Expense Categories'!$G$2),0),0))</f>
        <v>0</v>
      </c>
      <c r="F452" s="18"/>
      <c r="G452" s="26"/>
      <c r="H452" s="20"/>
      <c r="N452" s="34"/>
      <c r="O452" s="63"/>
      <c r="P452" s="63"/>
      <c r="Q452" s="63"/>
    </row>
    <row r="453" spans="1:17" ht="15.75" customHeight="1" x14ac:dyDescent="0.2">
      <c r="A453" s="20"/>
      <c r="B453" s="22"/>
      <c r="C453" s="17">
        <f>IF(O453=0,IF(N453="Y",IF('Expense Categories'!$G$4="Y",G453-ROUND(E453,2)-ROUND(D453,2),Expenses!G453),G453),0)</f>
        <v>0</v>
      </c>
      <c r="D453" s="17">
        <f>IF(H453='Expense Categories'!A$2,IF(N453="Y",IF('Expense Categories'!$G$4="Y",IF(ISNUMBER(MATCH(H453,'Expense Categories'!$D$2:$D$15,0)),0,(($G453-$F453)/2)/'Expense Categories'!$I$1*'Expense Categories'!$G$1),0),0),IF(N453="Y",IF('Expense Categories'!$G$4="Y",IF(ISNUMBER(MATCH(H453,'Expense Categories'!$D$2:$D$15,0)),0,($G453-$F453)/'Expense Categories'!$I$1*'Expense Categories'!$G$1),0),0))</f>
        <v>0</v>
      </c>
      <c r="E453" s="17">
        <f>IF(H453='Expense Categories'!A$2,IF(N453="Y",IF('Expense Categories'!$G$4="Y",IF(ISNUMBER(MATCH(H453,'Expense Categories'!$D$2:$D$15,0)),0,(($G453-$F453)/2)/'Expense Categories'!$I$1*'Expense Categories'!$G$2),0),0),IF(N453="Y",IF('Expense Categories'!$G$4="Y",IF(ISNUMBER(MATCH(H453,'Expense Categories'!$D$2:$D$15,0)),0,($G453-$F453)/'Expense Categories'!$I$1*'Expense Categories'!$G$2),0),0))</f>
        <v>0</v>
      </c>
      <c r="F453" s="18"/>
      <c r="G453" s="26"/>
      <c r="H453" s="20"/>
      <c r="N453" s="34"/>
      <c r="O453" s="63"/>
      <c r="P453" s="63"/>
      <c r="Q453" s="63"/>
    </row>
    <row r="454" spans="1:17" ht="15.75" customHeight="1" x14ac:dyDescent="0.2">
      <c r="A454" s="20"/>
      <c r="B454" s="22"/>
      <c r="C454" s="17">
        <f>IF(O454=0,IF(N454="Y",IF('Expense Categories'!$G$4="Y",G454-ROUND(E454,2)-ROUND(D454,2),Expenses!G454),G454),0)</f>
        <v>0</v>
      </c>
      <c r="D454" s="17">
        <f>IF(H454='Expense Categories'!A$2,IF(N454="Y",IF('Expense Categories'!$G$4="Y",IF(ISNUMBER(MATCH(H454,'Expense Categories'!$D$2:$D$15,0)),0,(($G454-$F454)/2)/'Expense Categories'!$I$1*'Expense Categories'!$G$1),0),0),IF(N454="Y",IF('Expense Categories'!$G$4="Y",IF(ISNUMBER(MATCH(H454,'Expense Categories'!$D$2:$D$15,0)),0,($G454-$F454)/'Expense Categories'!$I$1*'Expense Categories'!$G$1),0),0))</f>
        <v>0</v>
      </c>
      <c r="E454" s="17">
        <f>IF(H454='Expense Categories'!A$2,IF(N454="Y",IF('Expense Categories'!$G$4="Y",IF(ISNUMBER(MATCH(H454,'Expense Categories'!$D$2:$D$15,0)),0,(($G454-$F454)/2)/'Expense Categories'!$I$1*'Expense Categories'!$G$2),0),0),IF(N454="Y",IF('Expense Categories'!$G$4="Y",IF(ISNUMBER(MATCH(H454,'Expense Categories'!$D$2:$D$15,0)),0,($G454-$F454)/'Expense Categories'!$I$1*'Expense Categories'!$G$2),0),0))</f>
        <v>0</v>
      </c>
      <c r="F454" s="18"/>
      <c r="G454" s="26"/>
      <c r="H454" s="20"/>
      <c r="N454" s="34"/>
      <c r="O454" s="63"/>
      <c r="P454" s="63"/>
      <c r="Q454" s="63"/>
    </row>
    <row r="455" spans="1:17" ht="15.75" customHeight="1" x14ac:dyDescent="0.2">
      <c r="A455" s="20"/>
      <c r="B455" s="22"/>
      <c r="C455" s="17">
        <f>IF(O455=0,IF(N455="Y",IF('Expense Categories'!$G$4="Y",G455-ROUND(E455,2)-ROUND(D455,2),Expenses!G455),G455),0)</f>
        <v>0</v>
      </c>
      <c r="D455" s="17">
        <f>IF(H455='Expense Categories'!A$2,IF(N455="Y",IF('Expense Categories'!$G$4="Y",IF(ISNUMBER(MATCH(H455,'Expense Categories'!$D$2:$D$15,0)),0,(($G455-$F455)/2)/'Expense Categories'!$I$1*'Expense Categories'!$G$1),0),0),IF(N455="Y",IF('Expense Categories'!$G$4="Y",IF(ISNUMBER(MATCH(H455,'Expense Categories'!$D$2:$D$15,0)),0,($G455-$F455)/'Expense Categories'!$I$1*'Expense Categories'!$G$1),0),0))</f>
        <v>0</v>
      </c>
      <c r="E455" s="17">
        <f>IF(H455='Expense Categories'!A$2,IF(N455="Y",IF('Expense Categories'!$G$4="Y",IF(ISNUMBER(MATCH(H455,'Expense Categories'!$D$2:$D$15,0)),0,(($G455-$F455)/2)/'Expense Categories'!$I$1*'Expense Categories'!$G$2),0),0),IF(N455="Y",IF('Expense Categories'!$G$4="Y",IF(ISNUMBER(MATCH(H455,'Expense Categories'!$D$2:$D$15,0)),0,($G455-$F455)/'Expense Categories'!$I$1*'Expense Categories'!$G$2),0),0))</f>
        <v>0</v>
      </c>
      <c r="F455" s="18"/>
      <c r="G455" s="26"/>
      <c r="H455" s="20"/>
      <c r="N455" s="34"/>
      <c r="O455" s="63"/>
      <c r="P455" s="63"/>
      <c r="Q455" s="63"/>
    </row>
    <row r="456" spans="1:17" ht="15.75" customHeight="1" x14ac:dyDescent="0.2">
      <c r="A456" s="20"/>
      <c r="B456" s="22"/>
      <c r="C456" s="17">
        <f>IF(O456=0,IF(N456="Y",IF('Expense Categories'!$G$4="Y",G456-ROUND(E456,2)-ROUND(D456,2),Expenses!G456),G456),0)</f>
        <v>0</v>
      </c>
      <c r="D456" s="17">
        <f>IF(H456='Expense Categories'!A$2,IF(N456="Y",IF('Expense Categories'!$G$4="Y",IF(ISNUMBER(MATCH(H456,'Expense Categories'!$D$2:$D$15,0)),0,(($G456-$F456)/2)/'Expense Categories'!$I$1*'Expense Categories'!$G$1),0),0),IF(N456="Y",IF('Expense Categories'!$G$4="Y",IF(ISNUMBER(MATCH(H456,'Expense Categories'!$D$2:$D$15,0)),0,($G456-$F456)/'Expense Categories'!$I$1*'Expense Categories'!$G$1),0),0))</f>
        <v>0</v>
      </c>
      <c r="E456" s="17">
        <f>IF(H456='Expense Categories'!A$2,IF(N456="Y",IF('Expense Categories'!$G$4="Y",IF(ISNUMBER(MATCH(H456,'Expense Categories'!$D$2:$D$15,0)),0,(($G456-$F456)/2)/'Expense Categories'!$I$1*'Expense Categories'!$G$2),0),0),IF(N456="Y",IF('Expense Categories'!$G$4="Y",IF(ISNUMBER(MATCH(H456,'Expense Categories'!$D$2:$D$15,0)),0,($G456-$F456)/'Expense Categories'!$I$1*'Expense Categories'!$G$2),0),0))</f>
        <v>0</v>
      </c>
      <c r="F456" s="18"/>
      <c r="G456" s="26"/>
      <c r="H456" s="20"/>
      <c r="N456" s="34"/>
      <c r="O456" s="63"/>
      <c r="P456" s="63"/>
      <c r="Q456" s="63"/>
    </row>
    <row r="457" spans="1:17" ht="15.75" customHeight="1" x14ac:dyDescent="0.2">
      <c r="A457" s="20"/>
      <c r="B457" s="22"/>
      <c r="C457" s="17">
        <f>IF(O457=0,IF(N457="Y",IF('Expense Categories'!$G$4="Y",G457-ROUND(E457,2)-ROUND(D457,2),Expenses!G457),G457),0)</f>
        <v>0</v>
      </c>
      <c r="D457" s="17">
        <f>IF(H457='Expense Categories'!A$2,IF(N457="Y",IF('Expense Categories'!$G$4="Y",IF(ISNUMBER(MATCH(H457,'Expense Categories'!$D$2:$D$15,0)),0,(($G457-$F457)/2)/'Expense Categories'!$I$1*'Expense Categories'!$G$1),0),0),IF(N457="Y",IF('Expense Categories'!$G$4="Y",IF(ISNUMBER(MATCH(H457,'Expense Categories'!$D$2:$D$15,0)),0,($G457-$F457)/'Expense Categories'!$I$1*'Expense Categories'!$G$1),0),0))</f>
        <v>0</v>
      </c>
      <c r="E457" s="17">
        <f>IF(H457='Expense Categories'!A$2,IF(N457="Y",IF('Expense Categories'!$G$4="Y",IF(ISNUMBER(MATCH(H457,'Expense Categories'!$D$2:$D$15,0)),0,(($G457-$F457)/2)/'Expense Categories'!$I$1*'Expense Categories'!$G$2),0),0),IF(N457="Y",IF('Expense Categories'!$G$4="Y",IF(ISNUMBER(MATCH(H457,'Expense Categories'!$D$2:$D$15,0)),0,($G457-$F457)/'Expense Categories'!$I$1*'Expense Categories'!$G$2),0),0))</f>
        <v>0</v>
      </c>
      <c r="F457" s="18"/>
      <c r="G457" s="26"/>
      <c r="H457" s="20"/>
      <c r="N457" s="34"/>
      <c r="O457" s="63"/>
      <c r="P457" s="63"/>
      <c r="Q457" s="63"/>
    </row>
    <row r="458" spans="1:17" ht="15.75" customHeight="1" x14ac:dyDescent="0.2">
      <c r="A458" s="20"/>
      <c r="B458" s="22"/>
      <c r="C458" s="17">
        <f>IF(O458=0,IF(N458="Y",IF('Expense Categories'!$G$4="Y",G458-ROUND(E458,2)-ROUND(D458,2),Expenses!G458),G458),0)</f>
        <v>0</v>
      </c>
      <c r="D458" s="17">
        <f>IF(H458='Expense Categories'!A$2,IF(N458="Y",IF('Expense Categories'!$G$4="Y",IF(ISNUMBER(MATCH(H458,'Expense Categories'!$D$2:$D$15,0)),0,(($G458-$F458)/2)/'Expense Categories'!$I$1*'Expense Categories'!$G$1),0),0),IF(N458="Y",IF('Expense Categories'!$G$4="Y",IF(ISNUMBER(MATCH(H458,'Expense Categories'!$D$2:$D$15,0)),0,($G458-$F458)/'Expense Categories'!$I$1*'Expense Categories'!$G$1),0),0))</f>
        <v>0</v>
      </c>
      <c r="E458" s="17">
        <f>IF(H458='Expense Categories'!A$2,IF(N458="Y",IF('Expense Categories'!$G$4="Y",IF(ISNUMBER(MATCH(H458,'Expense Categories'!$D$2:$D$15,0)),0,(($G458-$F458)/2)/'Expense Categories'!$I$1*'Expense Categories'!$G$2),0),0),IF(N458="Y",IF('Expense Categories'!$G$4="Y",IF(ISNUMBER(MATCH(H458,'Expense Categories'!$D$2:$D$15,0)),0,($G458-$F458)/'Expense Categories'!$I$1*'Expense Categories'!$G$2),0),0))</f>
        <v>0</v>
      </c>
      <c r="F458" s="18"/>
      <c r="G458" s="26"/>
      <c r="H458" s="20"/>
      <c r="N458" s="34"/>
      <c r="O458" s="63"/>
      <c r="P458" s="63"/>
      <c r="Q458" s="63"/>
    </row>
    <row r="459" spans="1:17" ht="15.75" customHeight="1" x14ac:dyDescent="0.2">
      <c r="A459" s="20"/>
      <c r="B459" s="22"/>
      <c r="C459" s="17">
        <f>IF(O459=0,IF(N459="Y",IF('Expense Categories'!$G$4="Y",G459-ROUND(E459,2)-ROUND(D459,2),Expenses!G459),G459),0)</f>
        <v>0</v>
      </c>
      <c r="D459" s="17">
        <f>IF(H459='Expense Categories'!A$2,IF(N459="Y",IF('Expense Categories'!$G$4="Y",IF(ISNUMBER(MATCH(H459,'Expense Categories'!$D$2:$D$15,0)),0,(($G459-$F459)/2)/'Expense Categories'!$I$1*'Expense Categories'!$G$1),0),0),IF(N459="Y",IF('Expense Categories'!$G$4="Y",IF(ISNUMBER(MATCH(H459,'Expense Categories'!$D$2:$D$15,0)),0,($G459-$F459)/'Expense Categories'!$I$1*'Expense Categories'!$G$1),0),0))</f>
        <v>0</v>
      </c>
      <c r="E459" s="17">
        <f>IF(H459='Expense Categories'!A$2,IF(N459="Y",IF('Expense Categories'!$G$4="Y",IF(ISNUMBER(MATCH(H459,'Expense Categories'!$D$2:$D$15,0)),0,(($G459-$F459)/2)/'Expense Categories'!$I$1*'Expense Categories'!$G$2),0),0),IF(N459="Y",IF('Expense Categories'!$G$4="Y",IF(ISNUMBER(MATCH(H459,'Expense Categories'!$D$2:$D$15,0)),0,($G459-$F459)/'Expense Categories'!$I$1*'Expense Categories'!$G$2),0),0))</f>
        <v>0</v>
      </c>
      <c r="F459" s="18"/>
      <c r="G459" s="26"/>
      <c r="H459" s="20"/>
      <c r="N459" s="34"/>
      <c r="O459" s="63"/>
      <c r="P459" s="63"/>
      <c r="Q459" s="63"/>
    </row>
    <row r="460" spans="1:17" ht="15.75" customHeight="1" x14ac:dyDescent="0.2">
      <c r="A460" s="20"/>
      <c r="B460" s="22"/>
      <c r="C460" s="17">
        <f>IF(O460=0,IF(N460="Y",IF('Expense Categories'!$G$4="Y",G460-ROUND(E460,2)-ROUND(D460,2),Expenses!G460),G460),0)</f>
        <v>0</v>
      </c>
      <c r="D460" s="17">
        <f>IF(H460='Expense Categories'!A$2,IF(N460="Y",IF('Expense Categories'!$G$4="Y",IF(ISNUMBER(MATCH(H460,'Expense Categories'!$D$2:$D$15,0)),0,(($G460-$F460)/2)/'Expense Categories'!$I$1*'Expense Categories'!$G$1),0),0),IF(N460="Y",IF('Expense Categories'!$G$4="Y",IF(ISNUMBER(MATCH(H460,'Expense Categories'!$D$2:$D$15,0)),0,($G460-$F460)/'Expense Categories'!$I$1*'Expense Categories'!$G$1),0),0))</f>
        <v>0</v>
      </c>
      <c r="E460" s="17">
        <f>IF(H460='Expense Categories'!A$2,IF(N460="Y",IF('Expense Categories'!$G$4="Y",IF(ISNUMBER(MATCH(H460,'Expense Categories'!$D$2:$D$15,0)),0,(($G460-$F460)/2)/'Expense Categories'!$I$1*'Expense Categories'!$G$2),0),0),IF(N460="Y",IF('Expense Categories'!$G$4="Y",IF(ISNUMBER(MATCH(H460,'Expense Categories'!$D$2:$D$15,0)),0,($G460-$F460)/'Expense Categories'!$I$1*'Expense Categories'!$G$2),0),0))</f>
        <v>0</v>
      </c>
      <c r="F460" s="18"/>
      <c r="G460" s="26"/>
      <c r="H460" s="20"/>
      <c r="N460" s="34"/>
      <c r="O460" s="63"/>
      <c r="P460" s="63"/>
      <c r="Q460" s="63"/>
    </row>
    <row r="461" spans="1:17" ht="15.75" customHeight="1" x14ac:dyDescent="0.2">
      <c r="A461" s="20"/>
      <c r="B461" s="22"/>
      <c r="C461" s="17">
        <f>IF(O461=0,IF(N461="Y",IF('Expense Categories'!$G$4="Y",G461-ROUND(E461,2)-ROUND(D461,2),Expenses!G461),G461),0)</f>
        <v>0</v>
      </c>
      <c r="D461" s="17">
        <f>IF(H461='Expense Categories'!A$2,IF(N461="Y",IF('Expense Categories'!$G$4="Y",IF(ISNUMBER(MATCH(H461,'Expense Categories'!$D$2:$D$15,0)),0,(($G461-$F461)/2)/'Expense Categories'!$I$1*'Expense Categories'!$G$1),0),0),IF(N461="Y",IF('Expense Categories'!$G$4="Y",IF(ISNUMBER(MATCH(H461,'Expense Categories'!$D$2:$D$15,0)),0,($G461-$F461)/'Expense Categories'!$I$1*'Expense Categories'!$G$1),0),0))</f>
        <v>0</v>
      </c>
      <c r="E461" s="17">
        <f>IF(H461='Expense Categories'!A$2,IF(N461="Y",IF('Expense Categories'!$G$4="Y",IF(ISNUMBER(MATCH(H461,'Expense Categories'!$D$2:$D$15,0)),0,(($G461-$F461)/2)/'Expense Categories'!$I$1*'Expense Categories'!$G$2),0),0),IF(N461="Y",IF('Expense Categories'!$G$4="Y",IF(ISNUMBER(MATCH(H461,'Expense Categories'!$D$2:$D$15,0)),0,($G461-$F461)/'Expense Categories'!$I$1*'Expense Categories'!$G$2),0),0))</f>
        <v>0</v>
      </c>
      <c r="F461" s="18"/>
      <c r="G461" s="26"/>
      <c r="H461" s="20"/>
      <c r="N461" s="34"/>
      <c r="O461" s="63"/>
      <c r="P461" s="63"/>
      <c r="Q461" s="63"/>
    </row>
    <row r="462" spans="1:17" ht="15.75" customHeight="1" x14ac:dyDescent="0.2">
      <c r="A462" s="20"/>
      <c r="B462" s="22"/>
      <c r="C462" s="17">
        <f>IF(O462=0,IF(N462="Y",IF('Expense Categories'!$G$4="Y",G462-ROUND(E462,2)-ROUND(D462,2),Expenses!G462),G462),0)</f>
        <v>0</v>
      </c>
      <c r="D462" s="17">
        <f>IF(H462='Expense Categories'!A$2,IF(N462="Y",IF('Expense Categories'!$G$4="Y",IF(ISNUMBER(MATCH(H462,'Expense Categories'!$D$2:$D$15,0)),0,(($G462-$F462)/2)/'Expense Categories'!$I$1*'Expense Categories'!$G$1),0),0),IF(N462="Y",IF('Expense Categories'!$G$4="Y",IF(ISNUMBER(MATCH(H462,'Expense Categories'!$D$2:$D$15,0)),0,($G462-$F462)/'Expense Categories'!$I$1*'Expense Categories'!$G$1),0),0))</f>
        <v>0</v>
      </c>
      <c r="E462" s="17">
        <f>IF(H462='Expense Categories'!A$2,IF(N462="Y",IF('Expense Categories'!$G$4="Y",IF(ISNUMBER(MATCH(H462,'Expense Categories'!$D$2:$D$15,0)),0,(($G462-$F462)/2)/'Expense Categories'!$I$1*'Expense Categories'!$G$2),0),0),IF(N462="Y",IF('Expense Categories'!$G$4="Y",IF(ISNUMBER(MATCH(H462,'Expense Categories'!$D$2:$D$15,0)),0,($G462-$F462)/'Expense Categories'!$I$1*'Expense Categories'!$G$2),0),0))</f>
        <v>0</v>
      </c>
      <c r="F462" s="18"/>
      <c r="G462" s="26"/>
      <c r="H462" s="20"/>
      <c r="N462" s="34"/>
      <c r="O462" s="63"/>
      <c r="P462" s="63"/>
      <c r="Q462" s="63"/>
    </row>
    <row r="463" spans="1:17" ht="15.75" customHeight="1" x14ac:dyDescent="0.2">
      <c r="A463" s="20"/>
      <c r="B463" s="22"/>
      <c r="C463" s="17">
        <f>IF(O463=0,IF(N463="Y",IF('Expense Categories'!$G$4="Y",G463-ROUND(E463,2)-ROUND(D463,2),Expenses!G463),G463),0)</f>
        <v>0</v>
      </c>
      <c r="D463" s="17">
        <f>IF(H463='Expense Categories'!A$2,IF(N463="Y",IF('Expense Categories'!$G$4="Y",IF(ISNUMBER(MATCH(H463,'Expense Categories'!$D$2:$D$15,0)),0,(($G463-$F463)/2)/'Expense Categories'!$I$1*'Expense Categories'!$G$1),0),0),IF(N463="Y",IF('Expense Categories'!$G$4="Y",IF(ISNUMBER(MATCH(H463,'Expense Categories'!$D$2:$D$15,0)),0,($G463-$F463)/'Expense Categories'!$I$1*'Expense Categories'!$G$1),0),0))</f>
        <v>0</v>
      </c>
      <c r="E463" s="17">
        <f>IF(H463='Expense Categories'!A$2,IF(N463="Y",IF('Expense Categories'!$G$4="Y",IF(ISNUMBER(MATCH(H463,'Expense Categories'!$D$2:$D$15,0)),0,(($G463-$F463)/2)/'Expense Categories'!$I$1*'Expense Categories'!$G$2),0),0),IF(N463="Y",IF('Expense Categories'!$G$4="Y",IF(ISNUMBER(MATCH(H463,'Expense Categories'!$D$2:$D$15,0)),0,($G463-$F463)/'Expense Categories'!$I$1*'Expense Categories'!$G$2),0),0))</f>
        <v>0</v>
      </c>
      <c r="F463" s="18"/>
      <c r="G463" s="26"/>
      <c r="H463" s="20"/>
      <c r="N463" s="34"/>
      <c r="O463" s="63"/>
      <c r="P463" s="63"/>
      <c r="Q463" s="63"/>
    </row>
    <row r="464" spans="1:17" ht="15.75" customHeight="1" x14ac:dyDescent="0.2">
      <c r="A464" s="20"/>
      <c r="B464" s="22"/>
      <c r="C464" s="17">
        <f>IF(O464=0,IF(N464="Y",IF('Expense Categories'!$G$4="Y",G464-ROUND(E464,2)-ROUND(D464,2),Expenses!G464),G464),0)</f>
        <v>0</v>
      </c>
      <c r="D464" s="17">
        <f>IF(H464='Expense Categories'!A$2,IF(N464="Y",IF('Expense Categories'!$G$4="Y",IF(ISNUMBER(MATCH(H464,'Expense Categories'!$D$2:$D$15,0)),0,(($G464-$F464)/2)/'Expense Categories'!$I$1*'Expense Categories'!$G$1),0),0),IF(N464="Y",IF('Expense Categories'!$G$4="Y",IF(ISNUMBER(MATCH(H464,'Expense Categories'!$D$2:$D$15,0)),0,($G464-$F464)/'Expense Categories'!$I$1*'Expense Categories'!$G$1),0),0))</f>
        <v>0</v>
      </c>
      <c r="E464" s="17">
        <f>IF(H464='Expense Categories'!A$2,IF(N464="Y",IF('Expense Categories'!$G$4="Y",IF(ISNUMBER(MATCH(H464,'Expense Categories'!$D$2:$D$15,0)),0,(($G464-$F464)/2)/'Expense Categories'!$I$1*'Expense Categories'!$G$2),0),0),IF(N464="Y",IF('Expense Categories'!$G$4="Y",IF(ISNUMBER(MATCH(H464,'Expense Categories'!$D$2:$D$15,0)),0,($G464-$F464)/'Expense Categories'!$I$1*'Expense Categories'!$G$2),0),0))</f>
        <v>0</v>
      </c>
      <c r="F464" s="18"/>
      <c r="G464" s="26"/>
      <c r="H464" s="20"/>
      <c r="N464" s="34"/>
      <c r="O464" s="63"/>
      <c r="P464" s="63"/>
      <c r="Q464" s="63"/>
    </row>
    <row r="465" spans="1:17" ht="15.75" customHeight="1" x14ac:dyDescent="0.2">
      <c r="A465" s="20"/>
      <c r="B465" s="22"/>
      <c r="C465" s="17">
        <f>IF(O465=0,IF(N465="Y",IF('Expense Categories'!$G$4="Y",G465-ROUND(E465,2)-ROUND(D465,2),Expenses!G465),G465),0)</f>
        <v>0</v>
      </c>
      <c r="D465" s="17">
        <f>IF(H465='Expense Categories'!A$2,IF(N465="Y",IF('Expense Categories'!$G$4="Y",IF(ISNUMBER(MATCH(H465,'Expense Categories'!$D$2:$D$15,0)),0,(($G465-$F465)/2)/'Expense Categories'!$I$1*'Expense Categories'!$G$1),0),0),IF(N465="Y",IF('Expense Categories'!$G$4="Y",IF(ISNUMBER(MATCH(H465,'Expense Categories'!$D$2:$D$15,0)),0,($G465-$F465)/'Expense Categories'!$I$1*'Expense Categories'!$G$1),0),0))</f>
        <v>0</v>
      </c>
      <c r="E465" s="17">
        <f>IF(H465='Expense Categories'!A$2,IF(N465="Y",IF('Expense Categories'!$G$4="Y",IF(ISNUMBER(MATCH(H465,'Expense Categories'!$D$2:$D$15,0)),0,(($G465-$F465)/2)/'Expense Categories'!$I$1*'Expense Categories'!$G$2),0),0),IF(N465="Y",IF('Expense Categories'!$G$4="Y",IF(ISNUMBER(MATCH(H465,'Expense Categories'!$D$2:$D$15,0)),0,($G465-$F465)/'Expense Categories'!$I$1*'Expense Categories'!$G$2),0),0))</f>
        <v>0</v>
      </c>
      <c r="F465" s="18"/>
      <c r="G465" s="26"/>
      <c r="H465" s="20"/>
      <c r="N465" s="34"/>
      <c r="O465" s="63"/>
      <c r="P465" s="63"/>
      <c r="Q465" s="63"/>
    </row>
    <row r="466" spans="1:17" ht="15.75" customHeight="1" x14ac:dyDescent="0.2">
      <c r="A466" s="20"/>
      <c r="B466" s="22"/>
      <c r="C466" s="17">
        <f>IF(O466=0,IF(N466="Y",IF('Expense Categories'!$G$4="Y",G466-ROUND(E466,2)-ROUND(D466,2),Expenses!G466),G466),0)</f>
        <v>0</v>
      </c>
      <c r="D466" s="17">
        <f>IF(H466='Expense Categories'!A$2,IF(N466="Y",IF('Expense Categories'!$G$4="Y",IF(ISNUMBER(MATCH(H466,'Expense Categories'!$D$2:$D$15,0)),0,(($G466-$F466)/2)/'Expense Categories'!$I$1*'Expense Categories'!$G$1),0),0),IF(N466="Y",IF('Expense Categories'!$G$4="Y",IF(ISNUMBER(MATCH(H466,'Expense Categories'!$D$2:$D$15,0)),0,($G466-$F466)/'Expense Categories'!$I$1*'Expense Categories'!$G$1),0),0))</f>
        <v>0</v>
      </c>
      <c r="E466" s="17">
        <f>IF(H466='Expense Categories'!A$2,IF(N466="Y",IF('Expense Categories'!$G$4="Y",IF(ISNUMBER(MATCH(H466,'Expense Categories'!$D$2:$D$15,0)),0,(($G466-$F466)/2)/'Expense Categories'!$I$1*'Expense Categories'!$G$2),0),0),IF(N466="Y",IF('Expense Categories'!$G$4="Y",IF(ISNUMBER(MATCH(H466,'Expense Categories'!$D$2:$D$15,0)),0,($G466-$F466)/'Expense Categories'!$I$1*'Expense Categories'!$G$2),0),0))</f>
        <v>0</v>
      </c>
      <c r="F466" s="18"/>
      <c r="G466" s="26"/>
      <c r="H466" s="20"/>
      <c r="N466" s="34"/>
      <c r="O466" s="63"/>
      <c r="P466" s="63"/>
      <c r="Q466" s="63"/>
    </row>
    <row r="467" spans="1:17" ht="15.75" customHeight="1" x14ac:dyDescent="0.2">
      <c r="A467" s="20"/>
      <c r="B467" s="22"/>
      <c r="C467" s="17">
        <f>IF(O467=0,IF(N467="Y",IF('Expense Categories'!$G$4="Y",G467-ROUND(E467,2)-ROUND(D467,2),Expenses!G467),G467),0)</f>
        <v>0</v>
      </c>
      <c r="D467" s="17">
        <f>IF(H467='Expense Categories'!A$2,IF(N467="Y",IF('Expense Categories'!$G$4="Y",IF(ISNUMBER(MATCH(H467,'Expense Categories'!$D$2:$D$15,0)),0,(($G467-$F467)/2)/'Expense Categories'!$I$1*'Expense Categories'!$G$1),0),0),IF(N467="Y",IF('Expense Categories'!$G$4="Y",IF(ISNUMBER(MATCH(H467,'Expense Categories'!$D$2:$D$15,0)),0,($G467-$F467)/'Expense Categories'!$I$1*'Expense Categories'!$G$1),0),0))</f>
        <v>0</v>
      </c>
      <c r="E467" s="17">
        <f>IF(H467='Expense Categories'!A$2,IF(N467="Y",IF('Expense Categories'!$G$4="Y",IF(ISNUMBER(MATCH(H467,'Expense Categories'!$D$2:$D$15,0)),0,(($G467-$F467)/2)/'Expense Categories'!$I$1*'Expense Categories'!$G$2),0),0),IF(N467="Y",IF('Expense Categories'!$G$4="Y",IF(ISNUMBER(MATCH(H467,'Expense Categories'!$D$2:$D$15,0)),0,($G467-$F467)/'Expense Categories'!$I$1*'Expense Categories'!$G$2),0),0))</f>
        <v>0</v>
      </c>
      <c r="F467" s="18"/>
      <c r="G467" s="26"/>
      <c r="H467" s="20"/>
      <c r="N467" s="34"/>
      <c r="O467" s="63"/>
      <c r="P467" s="63"/>
      <c r="Q467" s="63"/>
    </row>
    <row r="468" spans="1:17" ht="15.75" customHeight="1" x14ac:dyDescent="0.2">
      <c r="A468" s="20"/>
      <c r="B468" s="22"/>
      <c r="C468" s="17">
        <f>IF(O468=0,IF(N468="Y",IF('Expense Categories'!$G$4="Y",G468-ROUND(E468,2)-ROUND(D468,2),Expenses!G468),G468),0)</f>
        <v>0</v>
      </c>
      <c r="D468" s="17">
        <f>IF(H468='Expense Categories'!A$2,IF(N468="Y",IF('Expense Categories'!$G$4="Y",IF(ISNUMBER(MATCH(H468,'Expense Categories'!$D$2:$D$15,0)),0,(($G468-$F468)/2)/'Expense Categories'!$I$1*'Expense Categories'!$G$1),0),0),IF(N468="Y",IF('Expense Categories'!$G$4="Y",IF(ISNUMBER(MATCH(H468,'Expense Categories'!$D$2:$D$15,0)),0,($G468-$F468)/'Expense Categories'!$I$1*'Expense Categories'!$G$1),0),0))</f>
        <v>0</v>
      </c>
      <c r="E468" s="17">
        <f>IF(H468='Expense Categories'!A$2,IF(N468="Y",IF('Expense Categories'!$G$4="Y",IF(ISNUMBER(MATCH(H468,'Expense Categories'!$D$2:$D$15,0)),0,(($G468-$F468)/2)/'Expense Categories'!$I$1*'Expense Categories'!$G$2),0),0),IF(N468="Y",IF('Expense Categories'!$G$4="Y",IF(ISNUMBER(MATCH(H468,'Expense Categories'!$D$2:$D$15,0)),0,($G468-$F468)/'Expense Categories'!$I$1*'Expense Categories'!$G$2),0),0))</f>
        <v>0</v>
      </c>
      <c r="F468" s="18"/>
      <c r="G468" s="26"/>
      <c r="H468" s="20"/>
      <c r="N468" s="34"/>
      <c r="O468" s="63"/>
      <c r="P468" s="63"/>
      <c r="Q468" s="63"/>
    </row>
    <row r="469" spans="1:17" ht="15.75" customHeight="1" x14ac:dyDescent="0.2">
      <c r="A469" s="20"/>
      <c r="B469" s="22"/>
      <c r="C469" s="17">
        <f>IF(O469=0,IF(N469="Y",IF('Expense Categories'!$G$4="Y",G469-ROUND(E469,2)-ROUND(D469,2),Expenses!G469),G469),0)</f>
        <v>0</v>
      </c>
      <c r="D469" s="17">
        <f>IF(H469='Expense Categories'!A$2,IF(N469="Y",IF('Expense Categories'!$G$4="Y",IF(ISNUMBER(MATCH(H469,'Expense Categories'!$D$2:$D$15,0)),0,(($G469-$F469)/2)/'Expense Categories'!$I$1*'Expense Categories'!$G$1),0),0),IF(N469="Y",IF('Expense Categories'!$G$4="Y",IF(ISNUMBER(MATCH(H469,'Expense Categories'!$D$2:$D$15,0)),0,($G469-$F469)/'Expense Categories'!$I$1*'Expense Categories'!$G$1),0),0))</f>
        <v>0</v>
      </c>
      <c r="E469" s="17">
        <f>IF(H469='Expense Categories'!A$2,IF(N469="Y",IF('Expense Categories'!$G$4="Y",IF(ISNUMBER(MATCH(H469,'Expense Categories'!$D$2:$D$15,0)),0,(($G469-$F469)/2)/'Expense Categories'!$I$1*'Expense Categories'!$G$2),0),0),IF(N469="Y",IF('Expense Categories'!$G$4="Y",IF(ISNUMBER(MATCH(H469,'Expense Categories'!$D$2:$D$15,0)),0,($G469-$F469)/'Expense Categories'!$I$1*'Expense Categories'!$G$2),0),0))</f>
        <v>0</v>
      </c>
      <c r="F469" s="18"/>
      <c r="G469" s="26"/>
      <c r="H469" s="20"/>
      <c r="N469" s="34"/>
      <c r="O469" s="63"/>
      <c r="P469" s="63"/>
      <c r="Q469" s="63"/>
    </row>
    <row r="470" spans="1:17" ht="15.75" customHeight="1" x14ac:dyDescent="0.2">
      <c r="A470" s="20"/>
      <c r="B470" s="22"/>
      <c r="C470" s="17">
        <f>IF(O470=0,IF(N470="Y",IF('Expense Categories'!$G$4="Y",G470-ROUND(E470,2)-ROUND(D470,2),Expenses!G470),G470),0)</f>
        <v>0</v>
      </c>
      <c r="D470" s="17">
        <f>IF(H470='Expense Categories'!A$2,IF(N470="Y",IF('Expense Categories'!$G$4="Y",IF(ISNUMBER(MATCH(H470,'Expense Categories'!$D$2:$D$15,0)),0,(($G470-$F470)/2)/'Expense Categories'!$I$1*'Expense Categories'!$G$1),0),0),IF(N470="Y",IF('Expense Categories'!$G$4="Y",IF(ISNUMBER(MATCH(H470,'Expense Categories'!$D$2:$D$15,0)),0,($G470-$F470)/'Expense Categories'!$I$1*'Expense Categories'!$G$1),0),0))</f>
        <v>0</v>
      </c>
      <c r="E470" s="17">
        <f>IF(H470='Expense Categories'!A$2,IF(N470="Y",IF('Expense Categories'!$G$4="Y",IF(ISNUMBER(MATCH(H470,'Expense Categories'!$D$2:$D$15,0)),0,(($G470-$F470)/2)/'Expense Categories'!$I$1*'Expense Categories'!$G$2),0),0),IF(N470="Y",IF('Expense Categories'!$G$4="Y",IF(ISNUMBER(MATCH(H470,'Expense Categories'!$D$2:$D$15,0)),0,($G470-$F470)/'Expense Categories'!$I$1*'Expense Categories'!$G$2),0),0))</f>
        <v>0</v>
      </c>
      <c r="F470" s="18"/>
      <c r="G470" s="26"/>
      <c r="H470" s="20"/>
      <c r="N470" s="34"/>
      <c r="O470" s="63"/>
      <c r="P470" s="63"/>
      <c r="Q470" s="63"/>
    </row>
    <row r="471" spans="1:17" ht="15.75" customHeight="1" x14ac:dyDescent="0.2">
      <c r="A471" s="20"/>
      <c r="B471" s="22"/>
      <c r="C471" s="17">
        <f>IF(O471=0,IF(N471="Y",IF('Expense Categories'!$G$4="Y",G471-ROUND(E471,2)-ROUND(D471,2),Expenses!G471),G471),0)</f>
        <v>0</v>
      </c>
      <c r="D471" s="17">
        <f>IF(H471='Expense Categories'!A$2,IF(N471="Y",IF('Expense Categories'!$G$4="Y",IF(ISNUMBER(MATCH(H471,'Expense Categories'!$D$2:$D$15,0)),0,(($G471-$F471)/2)/'Expense Categories'!$I$1*'Expense Categories'!$G$1),0),0),IF(N471="Y",IF('Expense Categories'!$G$4="Y",IF(ISNUMBER(MATCH(H471,'Expense Categories'!$D$2:$D$15,0)),0,($G471-$F471)/'Expense Categories'!$I$1*'Expense Categories'!$G$1),0),0))</f>
        <v>0</v>
      </c>
      <c r="E471" s="17">
        <f>IF(H471='Expense Categories'!A$2,IF(N471="Y",IF('Expense Categories'!$G$4="Y",IF(ISNUMBER(MATCH(H471,'Expense Categories'!$D$2:$D$15,0)),0,(($G471-$F471)/2)/'Expense Categories'!$I$1*'Expense Categories'!$G$2),0),0),IF(N471="Y",IF('Expense Categories'!$G$4="Y",IF(ISNUMBER(MATCH(H471,'Expense Categories'!$D$2:$D$15,0)),0,($G471-$F471)/'Expense Categories'!$I$1*'Expense Categories'!$G$2),0),0))</f>
        <v>0</v>
      </c>
      <c r="F471" s="18"/>
      <c r="G471" s="26"/>
      <c r="H471" s="20"/>
      <c r="N471" s="34"/>
      <c r="O471" s="63"/>
      <c r="P471" s="63"/>
      <c r="Q471" s="63"/>
    </row>
    <row r="472" spans="1:17" ht="15.75" customHeight="1" x14ac:dyDescent="0.2">
      <c r="A472" s="20"/>
      <c r="B472" s="22"/>
      <c r="C472" s="17">
        <f>IF(O472=0,IF(N472="Y",IF('Expense Categories'!$G$4="Y",G472-ROUND(E472,2)-ROUND(D472,2),Expenses!G472),G472),0)</f>
        <v>0</v>
      </c>
      <c r="D472" s="17">
        <f>IF(H472='Expense Categories'!A$2,IF(N472="Y",IF('Expense Categories'!$G$4="Y",IF(ISNUMBER(MATCH(H472,'Expense Categories'!$D$2:$D$15,0)),0,(($G472-$F472)/2)/'Expense Categories'!$I$1*'Expense Categories'!$G$1),0),0),IF(N472="Y",IF('Expense Categories'!$G$4="Y",IF(ISNUMBER(MATCH(H472,'Expense Categories'!$D$2:$D$15,0)),0,($G472-$F472)/'Expense Categories'!$I$1*'Expense Categories'!$G$1),0),0))</f>
        <v>0</v>
      </c>
      <c r="E472" s="17">
        <f>IF(H472='Expense Categories'!A$2,IF(N472="Y",IF('Expense Categories'!$G$4="Y",IF(ISNUMBER(MATCH(H472,'Expense Categories'!$D$2:$D$15,0)),0,(($G472-$F472)/2)/'Expense Categories'!$I$1*'Expense Categories'!$G$2),0),0),IF(N472="Y",IF('Expense Categories'!$G$4="Y",IF(ISNUMBER(MATCH(H472,'Expense Categories'!$D$2:$D$15,0)),0,($G472-$F472)/'Expense Categories'!$I$1*'Expense Categories'!$G$2),0),0))</f>
        <v>0</v>
      </c>
      <c r="F472" s="18"/>
      <c r="G472" s="26"/>
      <c r="H472" s="20"/>
      <c r="N472" s="34"/>
      <c r="O472" s="63"/>
      <c r="P472" s="63"/>
      <c r="Q472" s="63"/>
    </row>
    <row r="473" spans="1:17" ht="15.75" customHeight="1" x14ac:dyDescent="0.2">
      <c r="A473" s="20"/>
      <c r="B473" s="22"/>
      <c r="C473" s="17">
        <f>IF(O473=0,IF(N473="Y",IF('Expense Categories'!$G$4="Y",G473-ROUND(E473,2)-ROUND(D473,2),Expenses!G473),G473),0)</f>
        <v>0</v>
      </c>
      <c r="D473" s="17">
        <f>IF(H473='Expense Categories'!A$2,IF(N473="Y",IF('Expense Categories'!$G$4="Y",IF(ISNUMBER(MATCH(H473,'Expense Categories'!$D$2:$D$15,0)),0,(($G473-$F473)/2)/'Expense Categories'!$I$1*'Expense Categories'!$G$1),0),0),IF(N473="Y",IF('Expense Categories'!$G$4="Y",IF(ISNUMBER(MATCH(H473,'Expense Categories'!$D$2:$D$15,0)),0,($G473-$F473)/'Expense Categories'!$I$1*'Expense Categories'!$G$1),0),0))</f>
        <v>0</v>
      </c>
      <c r="E473" s="17">
        <f>IF(H473='Expense Categories'!A$2,IF(N473="Y",IF('Expense Categories'!$G$4="Y",IF(ISNUMBER(MATCH(H473,'Expense Categories'!$D$2:$D$15,0)),0,(($G473-$F473)/2)/'Expense Categories'!$I$1*'Expense Categories'!$G$2),0),0),IF(N473="Y",IF('Expense Categories'!$G$4="Y",IF(ISNUMBER(MATCH(H473,'Expense Categories'!$D$2:$D$15,0)),0,($G473-$F473)/'Expense Categories'!$I$1*'Expense Categories'!$G$2),0),0))</f>
        <v>0</v>
      </c>
      <c r="F473" s="18"/>
      <c r="G473" s="26"/>
      <c r="H473" s="20"/>
      <c r="N473" s="34"/>
      <c r="O473" s="63"/>
      <c r="P473" s="63"/>
      <c r="Q473" s="63"/>
    </row>
    <row r="474" spans="1:17" ht="15.75" customHeight="1" x14ac:dyDescent="0.2">
      <c r="A474" s="20"/>
      <c r="B474" s="22"/>
      <c r="C474" s="17">
        <f>IF(O474=0,IF(N474="Y",IF('Expense Categories'!$G$4="Y",G474-ROUND(E474,2)-ROUND(D474,2),Expenses!G474),G474),0)</f>
        <v>0</v>
      </c>
      <c r="D474" s="17">
        <f>IF(H474='Expense Categories'!A$2,IF(N474="Y",IF('Expense Categories'!$G$4="Y",IF(ISNUMBER(MATCH(H474,'Expense Categories'!$D$2:$D$15,0)),0,(($G474-$F474)/2)/'Expense Categories'!$I$1*'Expense Categories'!$G$1),0),0),IF(N474="Y",IF('Expense Categories'!$G$4="Y",IF(ISNUMBER(MATCH(H474,'Expense Categories'!$D$2:$D$15,0)),0,($G474-$F474)/'Expense Categories'!$I$1*'Expense Categories'!$G$1),0),0))</f>
        <v>0</v>
      </c>
      <c r="E474" s="17">
        <f>IF(H474='Expense Categories'!A$2,IF(N474="Y",IF('Expense Categories'!$G$4="Y",IF(ISNUMBER(MATCH(H474,'Expense Categories'!$D$2:$D$15,0)),0,(($G474-$F474)/2)/'Expense Categories'!$I$1*'Expense Categories'!$G$2),0),0),IF(N474="Y",IF('Expense Categories'!$G$4="Y",IF(ISNUMBER(MATCH(H474,'Expense Categories'!$D$2:$D$15,0)),0,($G474-$F474)/'Expense Categories'!$I$1*'Expense Categories'!$G$2),0),0))</f>
        <v>0</v>
      </c>
      <c r="F474" s="18"/>
      <c r="G474" s="26"/>
      <c r="H474" s="20"/>
      <c r="N474" s="34"/>
      <c r="O474" s="63"/>
      <c r="P474" s="63"/>
      <c r="Q474" s="63"/>
    </row>
    <row r="475" spans="1:17" ht="15.75" customHeight="1" x14ac:dyDescent="0.2">
      <c r="A475" s="20"/>
      <c r="B475" s="22"/>
      <c r="C475" s="17">
        <f>IF(O475=0,IF(N475="Y",IF('Expense Categories'!$G$4="Y",G475-ROUND(E475,2)-ROUND(D475,2),Expenses!G475),G475),0)</f>
        <v>0</v>
      </c>
      <c r="D475" s="17">
        <f>IF(H475='Expense Categories'!A$2,IF(N475="Y",IF('Expense Categories'!$G$4="Y",IF(ISNUMBER(MATCH(H475,'Expense Categories'!$D$2:$D$15,0)),0,(($G475-$F475)/2)/'Expense Categories'!$I$1*'Expense Categories'!$G$1),0),0),IF(N475="Y",IF('Expense Categories'!$G$4="Y",IF(ISNUMBER(MATCH(H475,'Expense Categories'!$D$2:$D$15,0)),0,($G475-$F475)/'Expense Categories'!$I$1*'Expense Categories'!$G$1),0),0))</f>
        <v>0</v>
      </c>
      <c r="E475" s="17">
        <f>IF(H475='Expense Categories'!A$2,IF(N475="Y",IF('Expense Categories'!$G$4="Y",IF(ISNUMBER(MATCH(H475,'Expense Categories'!$D$2:$D$15,0)),0,(($G475-$F475)/2)/'Expense Categories'!$I$1*'Expense Categories'!$G$2),0),0),IF(N475="Y",IF('Expense Categories'!$G$4="Y",IF(ISNUMBER(MATCH(H475,'Expense Categories'!$D$2:$D$15,0)),0,($G475-$F475)/'Expense Categories'!$I$1*'Expense Categories'!$G$2),0),0))</f>
        <v>0</v>
      </c>
      <c r="F475" s="18"/>
      <c r="G475" s="26"/>
      <c r="H475" s="20"/>
      <c r="N475" s="34"/>
      <c r="O475" s="63"/>
      <c r="P475" s="63"/>
      <c r="Q475" s="63"/>
    </row>
    <row r="476" spans="1:17" ht="15.75" customHeight="1" x14ac:dyDescent="0.2">
      <c r="A476" s="20"/>
      <c r="B476" s="22"/>
      <c r="C476" s="17">
        <f>IF(O476=0,IF(N476="Y",IF('Expense Categories'!$G$4="Y",G476-ROUND(E476,2)-ROUND(D476,2),Expenses!G476),G476),0)</f>
        <v>0</v>
      </c>
      <c r="D476" s="17">
        <f>IF(H476='Expense Categories'!A$2,IF(N476="Y",IF('Expense Categories'!$G$4="Y",IF(ISNUMBER(MATCH(H476,'Expense Categories'!$D$2:$D$15,0)),0,(($G476-$F476)/2)/'Expense Categories'!$I$1*'Expense Categories'!$G$1),0),0),IF(N476="Y",IF('Expense Categories'!$G$4="Y",IF(ISNUMBER(MATCH(H476,'Expense Categories'!$D$2:$D$15,0)),0,($G476-$F476)/'Expense Categories'!$I$1*'Expense Categories'!$G$1),0),0))</f>
        <v>0</v>
      </c>
      <c r="E476" s="17">
        <f>IF(H476='Expense Categories'!A$2,IF(N476="Y",IF('Expense Categories'!$G$4="Y",IF(ISNUMBER(MATCH(H476,'Expense Categories'!$D$2:$D$15,0)),0,(($G476-$F476)/2)/'Expense Categories'!$I$1*'Expense Categories'!$G$2),0),0),IF(N476="Y",IF('Expense Categories'!$G$4="Y",IF(ISNUMBER(MATCH(H476,'Expense Categories'!$D$2:$D$15,0)),0,($G476-$F476)/'Expense Categories'!$I$1*'Expense Categories'!$G$2),0),0))</f>
        <v>0</v>
      </c>
      <c r="F476" s="18"/>
      <c r="G476" s="26"/>
      <c r="H476" s="20"/>
      <c r="N476" s="34"/>
      <c r="O476" s="63"/>
      <c r="P476" s="63"/>
      <c r="Q476" s="63"/>
    </row>
    <row r="477" spans="1:17" ht="15.75" customHeight="1" x14ac:dyDescent="0.2">
      <c r="A477" s="20"/>
      <c r="B477" s="22"/>
      <c r="C477" s="17">
        <f>IF(O477=0,IF(N477="Y",IF('Expense Categories'!$G$4="Y",G477-ROUND(E477,2)-ROUND(D477,2),Expenses!G477),G477),0)</f>
        <v>0</v>
      </c>
      <c r="D477" s="17">
        <f>IF(H477='Expense Categories'!A$2,IF(N477="Y",IF('Expense Categories'!$G$4="Y",IF(ISNUMBER(MATCH(H477,'Expense Categories'!$D$2:$D$15,0)),0,(($G477-$F477)/2)/'Expense Categories'!$I$1*'Expense Categories'!$G$1),0),0),IF(N477="Y",IF('Expense Categories'!$G$4="Y",IF(ISNUMBER(MATCH(H477,'Expense Categories'!$D$2:$D$15,0)),0,($G477-$F477)/'Expense Categories'!$I$1*'Expense Categories'!$G$1),0),0))</f>
        <v>0</v>
      </c>
      <c r="E477" s="17">
        <f>IF(H477='Expense Categories'!A$2,IF(N477="Y",IF('Expense Categories'!$G$4="Y",IF(ISNUMBER(MATCH(H477,'Expense Categories'!$D$2:$D$15,0)),0,(($G477-$F477)/2)/'Expense Categories'!$I$1*'Expense Categories'!$G$2),0),0),IF(N477="Y",IF('Expense Categories'!$G$4="Y",IF(ISNUMBER(MATCH(H477,'Expense Categories'!$D$2:$D$15,0)),0,($G477-$F477)/'Expense Categories'!$I$1*'Expense Categories'!$G$2),0),0))</f>
        <v>0</v>
      </c>
      <c r="F477" s="18"/>
      <c r="G477" s="26"/>
      <c r="H477" s="20"/>
      <c r="N477" s="34"/>
      <c r="O477" s="63"/>
      <c r="P477" s="63"/>
      <c r="Q477" s="63"/>
    </row>
    <row r="478" spans="1:17" ht="15.75" customHeight="1" x14ac:dyDescent="0.2">
      <c r="A478" s="20"/>
      <c r="B478" s="22"/>
      <c r="C478" s="17">
        <f>IF(O478=0,IF(N478="Y",IF('Expense Categories'!$G$4="Y",G478-ROUND(E478,2)-ROUND(D478,2),Expenses!G478),G478),0)</f>
        <v>0</v>
      </c>
      <c r="D478" s="17">
        <f>IF(H478='Expense Categories'!A$2,IF(N478="Y",IF('Expense Categories'!$G$4="Y",IF(ISNUMBER(MATCH(H478,'Expense Categories'!$D$2:$D$15,0)),0,(($G478-$F478)/2)/'Expense Categories'!$I$1*'Expense Categories'!$G$1),0),0),IF(N478="Y",IF('Expense Categories'!$G$4="Y",IF(ISNUMBER(MATCH(H478,'Expense Categories'!$D$2:$D$15,0)),0,($G478-$F478)/'Expense Categories'!$I$1*'Expense Categories'!$G$1),0),0))</f>
        <v>0</v>
      </c>
      <c r="E478" s="17">
        <f>IF(H478='Expense Categories'!A$2,IF(N478="Y",IF('Expense Categories'!$G$4="Y",IF(ISNUMBER(MATCH(H478,'Expense Categories'!$D$2:$D$15,0)),0,(($G478-$F478)/2)/'Expense Categories'!$I$1*'Expense Categories'!$G$2),0),0),IF(N478="Y",IF('Expense Categories'!$G$4="Y",IF(ISNUMBER(MATCH(H478,'Expense Categories'!$D$2:$D$15,0)),0,($G478-$F478)/'Expense Categories'!$I$1*'Expense Categories'!$G$2),0),0))</f>
        <v>0</v>
      </c>
      <c r="F478" s="18"/>
      <c r="G478" s="26"/>
      <c r="H478" s="20"/>
      <c r="N478" s="34"/>
      <c r="O478" s="63"/>
      <c r="P478" s="63"/>
      <c r="Q478" s="63"/>
    </row>
    <row r="479" spans="1:17" ht="15.75" customHeight="1" x14ac:dyDescent="0.2">
      <c r="A479" s="20"/>
      <c r="B479" s="22"/>
      <c r="C479" s="17">
        <f>IF(O479=0,IF(N479="Y",IF('Expense Categories'!$G$4="Y",G479-ROUND(E479,2)-ROUND(D479,2),Expenses!G479),G479),0)</f>
        <v>0</v>
      </c>
      <c r="D479" s="17">
        <f>IF(H479='Expense Categories'!A$2,IF(N479="Y",IF('Expense Categories'!$G$4="Y",IF(ISNUMBER(MATCH(H479,'Expense Categories'!$D$2:$D$15,0)),0,(($G479-$F479)/2)/'Expense Categories'!$I$1*'Expense Categories'!$G$1),0),0),IF(N479="Y",IF('Expense Categories'!$G$4="Y",IF(ISNUMBER(MATCH(H479,'Expense Categories'!$D$2:$D$15,0)),0,($G479-$F479)/'Expense Categories'!$I$1*'Expense Categories'!$G$1),0),0))</f>
        <v>0</v>
      </c>
      <c r="E479" s="17">
        <f>IF(H479='Expense Categories'!A$2,IF(N479="Y",IF('Expense Categories'!$G$4="Y",IF(ISNUMBER(MATCH(H479,'Expense Categories'!$D$2:$D$15,0)),0,(($G479-$F479)/2)/'Expense Categories'!$I$1*'Expense Categories'!$G$2),0),0),IF(N479="Y",IF('Expense Categories'!$G$4="Y",IF(ISNUMBER(MATCH(H479,'Expense Categories'!$D$2:$D$15,0)),0,($G479-$F479)/'Expense Categories'!$I$1*'Expense Categories'!$G$2),0),0))</f>
        <v>0</v>
      </c>
      <c r="F479" s="18"/>
      <c r="G479" s="26"/>
      <c r="H479" s="20"/>
      <c r="N479" s="34"/>
      <c r="O479" s="63"/>
      <c r="P479" s="63"/>
      <c r="Q479" s="63"/>
    </row>
    <row r="480" spans="1:17" ht="15.75" customHeight="1" x14ac:dyDescent="0.2">
      <c r="A480" s="20"/>
      <c r="B480" s="22"/>
      <c r="C480" s="17">
        <f>IF(O480=0,IF(N480="Y",IF('Expense Categories'!$G$4="Y",G480-ROUND(E480,2)-ROUND(D480,2),Expenses!G480),G480),0)</f>
        <v>0</v>
      </c>
      <c r="D480" s="17">
        <f>IF(H480='Expense Categories'!A$2,IF(N480="Y",IF('Expense Categories'!$G$4="Y",IF(ISNUMBER(MATCH(H480,'Expense Categories'!$D$2:$D$15,0)),0,(($G480-$F480)/2)/'Expense Categories'!$I$1*'Expense Categories'!$G$1),0),0),IF(N480="Y",IF('Expense Categories'!$G$4="Y",IF(ISNUMBER(MATCH(H480,'Expense Categories'!$D$2:$D$15,0)),0,($G480-$F480)/'Expense Categories'!$I$1*'Expense Categories'!$G$1),0),0))</f>
        <v>0</v>
      </c>
      <c r="E480" s="17">
        <f>IF(H480='Expense Categories'!A$2,IF(N480="Y",IF('Expense Categories'!$G$4="Y",IF(ISNUMBER(MATCH(H480,'Expense Categories'!$D$2:$D$15,0)),0,(($G480-$F480)/2)/'Expense Categories'!$I$1*'Expense Categories'!$G$2),0),0),IF(N480="Y",IF('Expense Categories'!$G$4="Y",IF(ISNUMBER(MATCH(H480,'Expense Categories'!$D$2:$D$15,0)),0,($G480-$F480)/'Expense Categories'!$I$1*'Expense Categories'!$G$2),0),0))</f>
        <v>0</v>
      </c>
      <c r="F480" s="18"/>
      <c r="G480" s="26"/>
      <c r="H480" s="20"/>
      <c r="N480" s="34"/>
      <c r="O480" s="63"/>
      <c r="P480" s="63"/>
      <c r="Q480" s="63"/>
    </row>
    <row r="481" spans="1:17" ht="15.75" customHeight="1" x14ac:dyDescent="0.2">
      <c r="A481" s="20"/>
      <c r="B481" s="22"/>
      <c r="C481" s="17">
        <f>IF(O481=0,IF(N481="Y",IF('Expense Categories'!$G$4="Y",G481-ROUND(E481,2)-ROUND(D481,2),Expenses!G481),G481),0)</f>
        <v>0</v>
      </c>
      <c r="D481" s="17">
        <f>IF(H481='Expense Categories'!A$2,IF(N481="Y",IF('Expense Categories'!$G$4="Y",IF(ISNUMBER(MATCH(H481,'Expense Categories'!$D$2:$D$15,0)),0,(($G481-$F481)/2)/'Expense Categories'!$I$1*'Expense Categories'!$G$1),0),0),IF(N481="Y",IF('Expense Categories'!$G$4="Y",IF(ISNUMBER(MATCH(H481,'Expense Categories'!$D$2:$D$15,0)),0,($G481-$F481)/'Expense Categories'!$I$1*'Expense Categories'!$G$1),0),0))</f>
        <v>0</v>
      </c>
      <c r="E481" s="17">
        <f>IF(H481='Expense Categories'!A$2,IF(N481="Y",IF('Expense Categories'!$G$4="Y",IF(ISNUMBER(MATCH(H481,'Expense Categories'!$D$2:$D$15,0)),0,(($G481-$F481)/2)/'Expense Categories'!$I$1*'Expense Categories'!$G$2),0),0),IF(N481="Y",IF('Expense Categories'!$G$4="Y",IF(ISNUMBER(MATCH(H481,'Expense Categories'!$D$2:$D$15,0)),0,($G481-$F481)/'Expense Categories'!$I$1*'Expense Categories'!$G$2),0),0))</f>
        <v>0</v>
      </c>
      <c r="F481" s="18"/>
      <c r="G481" s="26"/>
      <c r="H481" s="20"/>
      <c r="N481" s="34"/>
      <c r="O481" s="63"/>
      <c r="P481" s="63"/>
      <c r="Q481" s="63"/>
    </row>
    <row r="482" spans="1:17" ht="15.75" customHeight="1" x14ac:dyDescent="0.2">
      <c r="A482" s="20"/>
      <c r="B482" s="22"/>
      <c r="C482" s="17">
        <f>IF(O482=0,IF(N482="Y",IF('Expense Categories'!$G$4="Y",G482-ROUND(E482,2)-ROUND(D482,2),Expenses!G482),G482),0)</f>
        <v>0</v>
      </c>
      <c r="D482" s="17">
        <f>IF(H482='Expense Categories'!A$2,IF(N482="Y",IF('Expense Categories'!$G$4="Y",IF(ISNUMBER(MATCH(H482,'Expense Categories'!$D$2:$D$15,0)),0,(($G482-$F482)/2)/'Expense Categories'!$I$1*'Expense Categories'!$G$1),0),0),IF(N482="Y",IF('Expense Categories'!$G$4="Y",IF(ISNUMBER(MATCH(H482,'Expense Categories'!$D$2:$D$15,0)),0,($G482-$F482)/'Expense Categories'!$I$1*'Expense Categories'!$G$1),0),0))</f>
        <v>0</v>
      </c>
      <c r="E482" s="17">
        <f>IF(H482='Expense Categories'!A$2,IF(N482="Y",IF('Expense Categories'!$G$4="Y",IF(ISNUMBER(MATCH(H482,'Expense Categories'!$D$2:$D$15,0)),0,(($G482-$F482)/2)/'Expense Categories'!$I$1*'Expense Categories'!$G$2),0),0),IF(N482="Y",IF('Expense Categories'!$G$4="Y",IF(ISNUMBER(MATCH(H482,'Expense Categories'!$D$2:$D$15,0)),0,($G482-$F482)/'Expense Categories'!$I$1*'Expense Categories'!$G$2),0),0))</f>
        <v>0</v>
      </c>
      <c r="F482" s="18"/>
      <c r="G482" s="26"/>
      <c r="H482" s="20"/>
      <c r="N482" s="34"/>
      <c r="O482" s="63"/>
      <c r="P482" s="63"/>
      <c r="Q482" s="63"/>
    </row>
    <row r="483" spans="1:17" ht="15.75" customHeight="1" x14ac:dyDescent="0.2">
      <c r="A483" s="20"/>
      <c r="B483" s="22"/>
      <c r="C483" s="17">
        <f>IF(O483=0,IF(N483="Y",IF('Expense Categories'!$G$4="Y",G483-ROUND(E483,2)-ROUND(D483,2),Expenses!G483),G483),0)</f>
        <v>0</v>
      </c>
      <c r="D483" s="17">
        <f>IF(H483='Expense Categories'!A$2,IF(N483="Y",IF('Expense Categories'!$G$4="Y",IF(ISNUMBER(MATCH(H483,'Expense Categories'!$D$2:$D$15,0)),0,(($G483-$F483)/2)/'Expense Categories'!$I$1*'Expense Categories'!$G$1),0),0),IF(N483="Y",IF('Expense Categories'!$G$4="Y",IF(ISNUMBER(MATCH(H483,'Expense Categories'!$D$2:$D$15,0)),0,($G483-$F483)/'Expense Categories'!$I$1*'Expense Categories'!$G$1),0),0))</f>
        <v>0</v>
      </c>
      <c r="E483" s="17">
        <f>IF(H483='Expense Categories'!A$2,IF(N483="Y",IF('Expense Categories'!$G$4="Y",IF(ISNUMBER(MATCH(H483,'Expense Categories'!$D$2:$D$15,0)),0,(($G483-$F483)/2)/'Expense Categories'!$I$1*'Expense Categories'!$G$2),0),0),IF(N483="Y",IF('Expense Categories'!$G$4="Y",IF(ISNUMBER(MATCH(H483,'Expense Categories'!$D$2:$D$15,0)),0,($G483-$F483)/'Expense Categories'!$I$1*'Expense Categories'!$G$2),0),0))</f>
        <v>0</v>
      </c>
      <c r="F483" s="18"/>
      <c r="G483" s="26"/>
      <c r="H483" s="20"/>
      <c r="N483" s="34"/>
      <c r="O483" s="63"/>
      <c r="P483" s="63"/>
      <c r="Q483" s="63"/>
    </row>
    <row r="484" spans="1:17" ht="15.75" customHeight="1" x14ac:dyDescent="0.2">
      <c r="A484" s="20"/>
      <c r="B484" s="22"/>
      <c r="C484" s="17">
        <f>IF(O484=0,IF(N484="Y",IF('Expense Categories'!$G$4="Y",G484-ROUND(E484,2)-ROUND(D484,2),Expenses!G484),G484),0)</f>
        <v>0</v>
      </c>
      <c r="D484" s="17">
        <f>IF(H484='Expense Categories'!A$2,IF(N484="Y",IF('Expense Categories'!$G$4="Y",IF(ISNUMBER(MATCH(H484,'Expense Categories'!$D$2:$D$15,0)),0,(($G484-$F484)/2)/'Expense Categories'!$I$1*'Expense Categories'!$G$1),0),0),IF(N484="Y",IF('Expense Categories'!$G$4="Y",IF(ISNUMBER(MATCH(H484,'Expense Categories'!$D$2:$D$15,0)),0,($G484-$F484)/'Expense Categories'!$I$1*'Expense Categories'!$G$1),0),0))</f>
        <v>0</v>
      </c>
      <c r="E484" s="17">
        <f>IF(H484='Expense Categories'!A$2,IF(N484="Y",IF('Expense Categories'!$G$4="Y",IF(ISNUMBER(MATCH(H484,'Expense Categories'!$D$2:$D$15,0)),0,(($G484-$F484)/2)/'Expense Categories'!$I$1*'Expense Categories'!$G$2),0),0),IF(N484="Y",IF('Expense Categories'!$G$4="Y",IF(ISNUMBER(MATCH(H484,'Expense Categories'!$D$2:$D$15,0)),0,($G484-$F484)/'Expense Categories'!$I$1*'Expense Categories'!$G$2),0),0))</f>
        <v>0</v>
      </c>
      <c r="F484" s="18"/>
      <c r="G484" s="26"/>
      <c r="H484" s="20"/>
      <c r="N484" s="34"/>
      <c r="O484" s="63"/>
      <c r="P484" s="63"/>
      <c r="Q484" s="63"/>
    </row>
    <row r="485" spans="1:17" ht="15.75" customHeight="1" x14ac:dyDescent="0.2">
      <c r="A485" s="20"/>
      <c r="B485" s="22"/>
      <c r="C485" s="17">
        <f>IF(O485=0,IF(N485="Y",IF('Expense Categories'!$G$4="Y",G485-ROUND(E485,2)-ROUND(D485,2),Expenses!G485),G485),0)</f>
        <v>0</v>
      </c>
      <c r="D485" s="17">
        <f>IF(H485='Expense Categories'!A$2,IF(N485="Y",IF('Expense Categories'!$G$4="Y",IF(ISNUMBER(MATCH(H485,'Expense Categories'!$D$2:$D$15,0)),0,(($G485-$F485)/2)/'Expense Categories'!$I$1*'Expense Categories'!$G$1),0),0),IF(N485="Y",IF('Expense Categories'!$G$4="Y",IF(ISNUMBER(MATCH(H485,'Expense Categories'!$D$2:$D$15,0)),0,($G485-$F485)/'Expense Categories'!$I$1*'Expense Categories'!$G$1),0),0))</f>
        <v>0</v>
      </c>
      <c r="E485" s="17">
        <f>IF(H485='Expense Categories'!A$2,IF(N485="Y",IF('Expense Categories'!$G$4="Y",IF(ISNUMBER(MATCH(H485,'Expense Categories'!$D$2:$D$15,0)),0,(($G485-$F485)/2)/'Expense Categories'!$I$1*'Expense Categories'!$G$2),0),0),IF(N485="Y",IF('Expense Categories'!$G$4="Y",IF(ISNUMBER(MATCH(H485,'Expense Categories'!$D$2:$D$15,0)),0,($G485-$F485)/'Expense Categories'!$I$1*'Expense Categories'!$G$2),0),0))</f>
        <v>0</v>
      </c>
      <c r="F485" s="18"/>
      <c r="G485" s="26"/>
      <c r="H485" s="20"/>
      <c r="N485" s="34"/>
      <c r="O485" s="63"/>
      <c r="P485" s="63"/>
      <c r="Q485" s="63"/>
    </row>
    <row r="486" spans="1:17" ht="15.75" customHeight="1" x14ac:dyDescent="0.2">
      <c r="A486" s="20"/>
      <c r="B486" s="22"/>
      <c r="C486" s="17">
        <f>IF(O486=0,IF(N486="Y",IF('Expense Categories'!$G$4="Y",G486-ROUND(E486,2)-ROUND(D486,2),Expenses!G486),G486),0)</f>
        <v>0</v>
      </c>
      <c r="D486" s="17">
        <f>IF(H486='Expense Categories'!A$2,IF(N486="Y",IF('Expense Categories'!$G$4="Y",IF(ISNUMBER(MATCH(H486,'Expense Categories'!$D$2:$D$15,0)),0,(($G486-$F486)/2)/'Expense Categories'!$I$1*'Expense Categories'!$G$1),0),0),IF(N486="Y",IF('Expense Categories'!$G$4="Y",IF(ISNUMBER(MATCH(H486,'Expense Categories'!$D$2:$D$15,0)),0,($G486-$F486)/'Expense Categories'!$I$1*'Expense Categories'!$G$1),0),0))</f>
        <v>0</v>
      </c>
      <c r="E486" s="17">
        <f>IF(H486='Expense Categories'!A$2,IF(N486="Y",IF('Expense Categories'!$G$4="Y",IF(ISNUMBER(MATCH(H486,'Expense Categories'!$D$2:$D$15,0)),0,(($G486-$F486)/2)/'Expense Categories'!$I$1*'Expense Categories'!$G$2),0),0),IF(N486="Y",IF('Expense Categories'!$G$4="Y",IF(ISNUMBER(MATCH(H486,'Expense Categories'!$D$2:$D$15,0)),0,($G486-$F486)/'Expense Categories'!$I$1*'Expense Categories'!$G$2),0),0))</f>
        <v>0</v>
      </c>
      <c r="F486" s="18"/>
      <c r="G486" s="26"/>
      <c r="H486" s="20"/>
      <c r="N486" s="34"/>
      <c r="O486" s="63"/>
      <c r="P486" s="63"/>
      <c r="Q486" s="63"/>
    </row>
    <row r="487" spans="1:17" ht="15.75" customHeight="1" x14ac:dyDescent="0.2">
      <c r="A487" s="20"/>
      <c r="B487" s="22"/>
      <c r="C487" s="17">
        <f>IF(O487=0,IF(N487="Y",IF('Expense Categories'!$G$4="Y",G487-ROUND(E487,2)-ROUND(D487,2),Expenses!G487),G487),0)</f>
        <v>0</v>
      </c>
      <c r="D487" s="17">
        <f>IF(H487='Expense Categories'!A$2,IF(N487="Y",IF('Expense Categories'!$G$4="Y",IF(ISNUMBER(MATCH(H487,'Expense Categories'!$D$2:$D$15,0)),0,(($G487-$F487)/2)/'Expense Categories'!$I$1*'Expense Categories'!$G$1),0),0),IF(N487="Y",IF('Expense Categories'!$G$4="Y",IF(ISNUMBER(MATCH(H487,'Expense Categories'!$D$2:$D$15,0)),0,($G487-$F487)/'Expense Categories'!$I$1*'Expense Categories'!$G$1),0),0))</f>
        <v>0</v>
      </c>
      <c r="E487" s="17">
        <f>IF(H487='Expense Categories'!A$2,IF(N487="Y",IF('Expense Categories'!$G$4="Y",IF(ISNUMBER(MATCH(H487,'Expense Categories'!$D$2:$D$15,0)),0,(($G487-$F487)/2)/'Expense Categories'!$I$1*'Expense Categories'!$G$2),0),0),IF(N487="Y",IF('Expense Categories'!$G$4="Y",IF(ISNUMBER(MATCH(H487,'Expense Categories'!$D$2:$D$15,0)),0,($G487-$F487)/'Expense Categories'!$I$1*'Expense Categories'!$G$2),0),0))</f>
        <v>0</v>
      </c>
      <c r="F487" s="18"/>
      <c r="G487" s="26"/>
      <c r="H487" s="20"/>
      <c r="N487" s="34"/>
      <c r="O487" s="63"/>
      <c r="P487" s="63"/>
      <c r="Q487" s="63"/>
    </row>
    <row r="488" spans="1:17" ht="15.75" customHeight="1" x14ac:dyDescent="0.2">
      <c r="A488" s="20"/>
      <c r="B488" s="22"/>
      <c r="C488" s="17">
        <f>IF(O488=0,IF(N488="Y",IF('Expense Categories'!$G$4="Y",G488-ROUND(E488,2)-ROUND(D488,2),Expenses!G488),G488),0)</f>
        <v>0</v>
      </c>
      <c r="D488" s="17">
        <f>IF(H488='Expense Categories'!A$2,IF(N488="Y",IF('Expense Categories'!$G$4="Y",IF(ISNUMBER(MATCH(H488,'Expense Categories'!$D$2:$D$15,0)),0,(($G488-$F488)/2)/'Expense Categories'!$I$1*'Expense Categories'!$G$1),0),0),IF(N488="Y",IF('Expense Categories'!$G$4="Y",IF(ISNUMBER(MATCH(H488,'Expense Categories'!$D$2:$D$15,0)),0,($G488-$F488)/'Expense Categories'!$I$1*'Expense Categories'!$G$1),0),0))</f>
        <v>0</v>
      </c>
      <c r="E488" s="17">
        <f>IF(H488='Expense Categories'!A$2,IF(N488="Y",IF('Expense Categories'!$G$4="Y",IF(ISNUMBER(MATCH(H488,'Expense Categories'!$D$2:$D$15,0)),0,(($G488-$F488)/2)/'Expense Categories'!$I$1*'Expense Categories'!$G$2),0),0),IF(N488="Y",IF('Expense Categories'!$G$4="Y",IF(ISNUMBER(MATCH(H488,'Expense Categories'!$D$2:$D$15,0)),0,($G488-$F488)/'Expense Categories'!$I$1*'Expense Categories'!$G$2),0),0))</f>
        <v>0</v>
      </c>
      <c r="F488" s="18"/>
      <c r="G488" s="26"/>
      <c r="H488" s="20"/>
      <c r="N488" s="34"/>
      <c r="O488" s="63"/>
      <c r="P488" s="63"/>
      <c r="Q488" s="63"/>
    </row>
    <row r="489" spans="1:17" ht="15.75" customHeight="1" x14ac:dyDescent="0.2">
      <c r="A489" s="20"/>
      <c r="B489" s="22"/>
      <c r="C489" s="17">
        <f>IF(O489=0,IF(N489="Y",IF('Expense Categories'!$G$4="Y",G489-ROUND(E489,2)-ROUND(D489,2),Expenses!G489),G489),0)</f>
        <v>0</v>
      </c>
      <c r="D489" s="17">
        <f>IF(H489='Expense Categories'!A$2,IF(N489="Y",IF('Expense Categories'!$G$4="Y",IF(ISNUMBER(MATCH(H489,'Expense Categories'!$D$2:$D$15,0)),0,(($G489-$F489)/2)/'Expense Categories'!$I$1*'Expense Categories'!$G$1),0),0),IF(N489="Y",IF('Expense Categories'!$G$4="Y",IF(ISNUMBER(MATCH(H489,'Expense Categories'!$D$2:$D$15,0)),0,($G489-$F489)/'Expense Categories'!$I$1*'Expense Categories'!$G$1),0),0))</f>
        <v>0</v>
      </c>
      <c r="E489" s="17">
        <f>IF(H489='Expense Categories'!A$2,IF(N489="Y",IF('Expense Categories'!$G$4="Y",IF(ISNUMBER(MATCH(H489,'Expense Categories'!$D$2:$D$15,0)),0,(($G489-$F489)/2)/'Expense Categories'!$I$1*'Expense Categories'!$G$2),0),0),IF(N489="Y",IF('Expense Categories'!$G$4="Y",IF(ISNUMBER(MATCH(H489,'Expense Categories'!$D$2:$D$15,0)),0,($G489-$F489)/'Expense Categories'!$I$1*'Expense Categories'!$G$2),0),0))</f>
        <v>0</v>
      </c>
      <c r="F489" s="18"/>
      <c r="G489" s="26"/>
      <c r="H489" s="20"/>
      <c r="N489" s="34"/>
      <c r="O489" s="63"/>
      <c r="P489" s="63"/>
      <c r="Q489" s="63"/>
    </row>
    <row r="490" spans="1:17" ht="15.75" customHeight="1" x14ac:dyDescent="0.2">
      <c r="A490" s="20"/>
      <c r="B490" s="22"/>
      <c r="C490" s="17">
        <f>IF(O490=0,IF(N490="Y",IF('Expense Categories'!$G$4="Y",G490-ROUND(E490,2)-ROUND(D490,2),Expenses!G490),G490),0)</f>
        <v>0</v>
      </c>
      <c r="D490" s="17">
        <f>IF(H490='Expense Categories'!A$2,IF(N490="Y",IF('Expense Categories'!$G$4="Y",IF(ISNUMBER(MATCH(H490,'Expense Categories'!$D$2:$D$15,0)),0,(($G490-$F490)/2)/'Expense Categories'!$I$1*'Expense Categories'!$G$1),0),0),IF(N490="Y",IF('Expense Categories'!$G$4="Y",IF(ISNUMBER(MATCH(H490,'Expense Categories'!$D$2:$D$15,0)),0,($G490-$F490)/'Expense Categories'!$I$1*'Expense Categories'!$G$1),0),0))</f>
        <v>0</v>
      </c>
      <c r="E490" s="17">
        <f>IF(H490='Expense Categories'!A$2,IF(N490="Y",IF('Expense Categories'!$G$4="Y",IF(ISNUMBER(MATCH(H490,'Expense Categories'!$D$2:$D$15,0)),0,(($G490-$F490)/2)/'Expense Categories'!$I$1*'Expense Categories'!$G$2),0),0),IF(N490="Y",IF('Expense Categories'!$G$4="Y",IF(ISNUMBER(MATCH(H490,'Expense Categories'!$D$2:$D$15,0)),0,($G490-$F490)/'Expense Categories'!$I$1*'Expense Categories'!$G$2),0),0))</f>
        <v>0</v>
      </c>
      <c r="F490" s="18"/>
      <c r="G490" s="26"/>
      <c r="H490" s="20"/>
      <c r="N490" s="34"/>
      <c r="O490" s="63"/>
      <c r="P490" s="63"/>
      <c r="Q490" s="63"/>
    </row>
    <row r="491" spans="1:17" ht="15.75" customHeight="1" x14ac:dyDescent="0.2">
      <c r="A491" s="20"/>
      <c r="B491" s="22"/>
      <c r="C491" s="17">
        <f>IF(O491=0,IF(N491="Y",IF('Expense Categories'!$G$4="Y",G491-ROUND(E491,2)-ROUND(D491,2),Expenses!G491),G491),0)</f>
        <v>0</v>
      </c>
      <c r="D491" s="17">
        <f>IF(H491='Expense Categories'!A$2,IF(N491="Y",IF('Expense Categories'!$G$4="Y",IF(ISNUMBER(MATCH(H491,'Expense Categories'!$D$2:$D$15,0)),0,(($G491-$F491)/2)/'Expense Categories'!$I$1*'Expense Categories'!$G$1),0),0),IF(N491="Y",IF('Expense Categories'!$G$4="Y",IF(ISNUMBER(MATCH(H491,'Expense Categories'!$D$2:$D$15,0)),0,($G491-$F491)/'Expense Categories'!$I$1*'Expense Categories'!$G$1),0),0))</f>
        <v>0</v>
      </c>
      <c r="E491" s="17">
        <f>IF(H491='Expense Categories'!A$2,IF(N491="Y",IF('Expense Categories'!$G$4="Y",IF(ISNUMBER(MATCH(H491,'Expense Categories'!$D$2:$D$15,0)),0,(($G491-$F491)/2)/'Expense Categories'!$I$1*'Expense Categories'!$G$2),0),0),IF(N491="Y",IF('Expense Categories'!$G$4="Y",IF(ISNUMBER(MATCH(H491,'Expense Categories'!$D$2:$D$15,0)),0,($G491-$F491)/'Expense Categories'!$I$1*'Expense Categories'!$G$2),0),0))</f>
        <v>0</v>
      </c>
      <c r="F491" s="18"/>
      <c r="G491" s="26"/>
      <c r="H491" s="20"/>
      <c r="N491" s="34"/>
      <c r="O491" s="63"/>
      <c r="P491" s="63"/>
      <c r="Q491" s="63"/>
    </row>
    <row r="492" spans="1:17" ht="15.75" customHeight="1" x14ac:dyDescent="0.2">
      <c r="A492" s="20"/>
      <c r="B492" s="22"/>
      <c r="C492" s="17">
        <f>IF(O492=0,IF(N492="Y",IF('Expense Categories'!$G$4="Y",G492-ROUND(E492,2)-ROUND(D492,2),Expenses!G492),G492),0)</f>
        <v>0</v>
      </c>
      <c r="D492" s="17">
        <f>IF(H492='Expense Categories'!A$2,IF(N492="Y",IF('Expense Categories'!$G$4="Y",IF(ISNUMBER(MATCH(H492,'Expense Categories'!$D$2:$D$15,0)),0,(($G492-$F492)/2)/'Expense Categories'!$I$1*'Expense Categories'!$G$1),0),0),IF(N492="Y",IF('Expense Categories'!$G$4="Y",IF(ISNUMBER(MATCH(H492,'Expense Categories'!$D$2:$D$15,0)),0,($G492-$F492)/'Expense Categories'!$I$1*'Expense Categories'!$G$1),0),0))</f>
        <v>0</v>
      </c>
      <c r="E492" s="17">
        <f>IF(H492='Expense Categories'!A$2,IF(N492="Y",IF('Expense Categories'!$G$4="Y",IF(ISNUMBER(MATCH(H492,'Expense Categories'!$D$2:$D$15,0)),0,(($G492-$F492)/2)/'Expense Categories'!$I$1*'Expense Categories'!$G$2),0),0),IF(N492="Y",IF('Expense Categories'!$G$4="Y",IF(ISNUMBER(MATCH(H492,'Expense Categories'!$D$2:$D$15,0)),0,($G492-$F492)/'Expense Categories'!$I$1*'Expense Categories'!$G$2),0),0))</f>
        <v>0</v>
      </c>
      <c r="F492" s="18"/>
      <c r="G492" s="26"/>
      <c r="H492" s="20"/>
      <c r="N492" s="34"/>
      <c r="O492" s="63"/>
      <c r="P492" s="63"/>
      <c r="Q492" s="63"/>
    </row>
    <row r="493" spans="1:17" ht="15.75" customHeight="1" x14ac:dyDescent="0.2">
      <c r="A493" s="20"/>
      <c r="B493" s="22"/>
      <c r="C493" s="17">
        <f>IF(O493=0,IF(N493="Y",IF('Expense Categories'!$G$4="Y",G493-ROUND(E493,2)-ROUND(D493,2),Expenses!G493),G493),0)</f>
        <v>0</v>
      </c>
      <c r="D493" s="17">
        <f>IF(H493='Expense Categories'!A$2,IF(N493="Y",IF('Expense Categories'!$G$4="Y",IF(ISNUMBER(MATCH(H493,'Expense Categories'!$D$2:$D$15,0)),0,(($G493-$F493)/2)/'Expense Categories'!$I$1*'Expense Categories'!$G$1),0),0),IF(N493="Y",IF('Expense Categories'!$G$4="Y",IF(ISNUMBER(MATCH(H493,'Expense Categories'!$D$2:$D$15,0)),0,($G493-$F493)/'Expense Categories'!$I$1*'Expense Categories'!$G$1),0),0))</f>
        <v>0</v>
      </c>
      <c r="E493" s="17">
        <f>IF(H493='Expense Categories'!A$2,IF(N493="Y",IF('Expense Categories'!$G$4="Y",IF(ISNUMBER(MATCH(H493,'Expense Categories'!$D$2:$D$15,0)),0,(($G493-$F493)/2)/'Expense Categories'!$I$1*'Expense Categories'!$G$2),0),0),IF(N493="Y",IF('Expense Categories'!$G$4="Y",IF(ISNUMBER(MATCH(H493,'Expense Categories'!$D$2:$D$15,0)),0,($G493-$F493)/'Expense Categories'!$I$1*'Expense Categories'!$G$2),0),0))</f>
        <v>0</v>
      </c>
      <c r="F493" s="18"/>
      <c r="G493" s="26"/>
      <c r="H493" s="20"/>
      <c r="N493" s="34"/>
      <c r="O493" s="63"/>
      <c r="P493" s="63"/>
      <c r="Q493" s="63"/>
    </row>
    <row r="494" spans="1:17" ht="15.75" customHeight="1" x14ac:dyDescent="0.2">
      <c r="A494" s="20"/>
      <c r="B494" s="22"/>
      <c r="C494" s="17">
        <f>IF(O494=0,IF(N494="Y",IF('Expense Categories'!$G$4="Y",G494-ROUND(E494,2)-ROUND(D494,2),Expenses!G494),G494),0)</f>
        <v>0</v>
      </c>
      <c r="D494" s="17">
        <f>IF(H494='Expense Categories'!A$2,IF(N494="Y",IF('Expense Categories'!$G$4="Y",IF(ISNUMBER(MATCH(H494,'Expense Categories'!$D$2:$D$15,0)),0,(($G494-$F494)/2)/'Expense Categories'!$I$1*'Expense Categories'!$G$1),0),0),IF(N494="Y",IF('Expense Categories'!$G$4="Y",IF(ISNUMBER(MATCH(H494,'Expense Categories'!$D$2:$D$15,0)),0,($G494-$F494)/'Expense Categories'!$I$1*'Expense Categories'!$G$1),0),0))</f>
        <v>0</v>
      </c>
      <c r="E494" s="17">
        <f>IF(H494='Expense Categories'!A$2,IF(N494="Y",IF('Expense Categories'!$G$4="Y",IF(ISNUMBER(MATCH(H494,'Expense Categories'!$D$2:$D$15,0)),0,(($G494-$F494)/2)/'Expense Categories'!$I$1*'Expense Categories'!$G$2),0),0),IF(N494="Y",IF('Expense Categories'!$G$4="Y",IF(ISNUMBER(MATCH(H494,'Expense Categories'!$D$2:$D$15,0)),0,($G494-$F494)/'Expense Categories'!$I$1*'Expense Categories'!$G$2),0),0))</f>
        <v>0</v>
      </c>
      <c r="F494" s="18"/>
      <c r="G494" s="26"/>
      <c r="H494" s="20"/>
      <c r="N494" s="34"/>
      <c r="O494" s="63"/>
      <c r="P494" s="63"/>
      <c r="Q494" s="63"/>
    </row>
    <row r="495" spans="1:17" ht="15.75" customHeight="1" x14ac:dyDescent="0.2">
      <c r="A495" s="20"/>
      <c r="B495" s="22"/>
      <c r="C495" s="17">
        <f>IF(O495=0,IF(N495="Y",IF('Expense Categories'!$G$4="Y",G495-ROUND(E495,2)-ROUND(D495,2),Expenses!G495),G495),0)</f>
        <v>0</v>
      </c>
      <c r="D495" s="17">
        <f>IF(H495='Expense Categories'!A$2,IF(N495="Y",IF('Expense Categories'!$G$4="Y",IF(ISNUMBER(MATCH(H495,'Expense Categories'!$D$2:$D$15,0)),0,(($G495-$F495)/2)/'Expense Categories'!$I$1*'Expense Categories'!$G$1),0),0),IF(N495="Y",IF('Expense Categories'!$G$4="Y",IF(ISNUMBER(MATCH(H495,'Expense Categories'!$D$2:$D$15,0)),0,($G495-$F495)/'Expense Categories'!$I$1*'Expense Categories'!$G$1),0),0))</f>
        <v>0</v>
      </c>
      <c r="E495" s="17">
        <f>IF(H495='Expense Categories'!A$2,IF(N495="Y",IF('Expense Categories'!$G$4="Y",IF(ISNUMBER(MATCH(H495,'Expense Categories'!$D$2:$D$15,0)),0,(($G495-$F495)/2)/'Expense Categories'!$I$1*'Expense Categories'!$G$2),0),0),IF(N495="Y",IF('Expense Categories'!$G$4="Y",IF(ISNUMBER(MATCH(H495,'Expense Categories'!$D$2:$D$15,0)),0,($G495-$F495)/'Expense Categories'!$I$1*'Expense Categories'!$G$2),0),0))</f>
        <v>0</v>
      </c>
      <c r="F495" s="18"/>
      <c r="G495" s="26"/>
      <c r="H495" s="20"/>
      <c r="N495" s="34"/>
      <c r="O495" s="63"/>
      <c r="P495" s="63"/>
      <c r="Q495" s="63"/>
    </row>
    <row r="496" spans="1:17" ht="15.75" customHeight="1" x14ac:dyDescent="0.2">
      <c r="A496" s="20"/>
      <c r="B496" s="22"/>
      <c r="C496" s="17">
        <f>IF(O496=0,IF(N496="Y",IF('Expense Categories'!$G$4="Y",G496-ROUND(E496,2)-ROUND(D496,2),Expenses!G496),G496),0)</f>
        <v>0</v>
      </c>
      <c r="D496" s="17">
        <f>IF(H496='Expense Categories'!A$2,IF(N496="Y",IF('Expense Categories'!$G$4="Y",IF(ISNUMBER(MATCH(H496,'Expense Categories'!$D$2:$D$15,0)),0,(($G496-$F496)/2)/'Expense Categories'!$I$1*'Expense Categories'!$G$1),0),0),IF(N496="Y",IF('Expense Categories'!$G$4="Y",IF(ISNUMBER(MATCH(H496,'Expense Categories'!$D$2:$D$15,0)),0,($G496-$F496)/'Expense Categories'!$I$1*'Expense Categories'!$G$1),0),0))</f>
        <v>0</v>
      </c>
      <c r="E496" s="17">
        <f>IF(H496='Expense Categories'!A$2,IF(N496="Y",IF('Expense Categories'!$G$4="Y",IF(ISNUMBER(MATCH(H496,'Expense Categories'!$D$2:$D$15,0)),0,(($G496-$F496)/2)/'Expense Categories'!$I$1*'Expense Categories'!$G$2),0),0),IF(N496="Y",IF('Expense Categories'!$G$4="Y",IF(ISNUMBER(MATCH(H496,'Expense Categories'!$D$2:$D$15,0)),0,($G496-$F496)/'Expense Categories'!$I$1*'Expense Categories'!$G$2),0),0))</f>
        <v>0</v>
      </c>
      <c r="F496" s="18"/>
      <c r="G496" s="26"/>
      <c r="H496" s="20"/>
      <c r="N496" s="34"/>
      <c r="O496" s="63"/>
      <c r="P496" s="63"/>
      <c r="Q496" s="63"/>
    </row>
    <row r="497" spans="1:17" ht="15.75" customHeight="1" x14ac:dyDescent="0.2">
      <c r="A497" s="20"/>
      <c r="B497" s="22"/>
      <c r="C497" s="17">
        <f>IF(O497=0,IF(N497="Y",IF('Expense Categories'!$G$4="Y",G497-ROUND(E497,2)-ROUND(D497,2),Expenses!G497),G497),0)</f>
        <v>0</v>
      </c>
      <c r="D497" s="17">
        <f>IF(H497='Expense Categories'!A$2,IF(N497="Y",IF('Expense Categories'!$G$4="Y",IF(ISNUMBER(MATCH(H497,'Expense Categories'!$D$2:$D$15,0)),0,(($G497-$F497)/2)/'Expense Categories'!$I$1*'Expense Categories'!$G$1),0),0),IF(N497="Y",IF('Expense Categories'!$G$4="Y",IF(ISNUMBER(MATCH(H497,'Expense Categories'!$D$2:$D$15,0)),0,($G497-$F497)/'Expense Categories'!$I$1*'Expense Categories'!$G$1),0),0))</f>
        <v>0</v>
      </c>
      <c r="E497" s="17">
        <f>IF(H497='Expense Categories'!A$2,IF(N497="Y",IF('Expense Categories'!$G$4="Y",IF(ISNUMBER(MATCH(H497,'Expense Categories'!$D$2:$D$15,0)),0,(($G497-$F497)/2)/'Expense Categories'!$I$1*'Expense Categories'!$G$2),0),0),IF(N497="Y",IF('Expense Categories'!$G$4="Y",IF(ISNUMBER(MATCH(H497,'Expense Categories'!$D$2:$D$15,0)),0,($G497-$F497)/'Expense Categories'!$I$1*'Expense Categories'!$G$2),0),0))</f>
        <v>0</v>
      </c>
      <c r="F497" s="18"/>
      <c r="G497" s="26"/>
      <c r="H497" s="20"/>
      <c r="N497" s="34"/>
      <c r="O497" s="63"/>
      <c r="P497" s="63"/>
      <c r="Q497" s="63"/>
    </row>
    <row r="498" spans="1:17" ht="15.75" customHeight="1" x14ac:dyDescent="0.2">
      <c r="A498" s="20"/>
      <c r="B498" s="22"/>
      <c r="C498" s="17">
        <f>IF(O498=0,IF(N498="Y",IF('Expense Categories'!$G$4="Y",G498-ROUND(E498,2)-ROUND(D498,2),Expenses!G498),G498),0)</f>
        <v>0</v>
      </c>
      <c r="D498" s="17">
        <f>IF(H498='Expense Categories'!A$2,IF(N498="Y",IF('Expense Categories'!$G$4="Y",IF(ISNUMBER(MATCH(H498,'Expense Categories'!$D$2:$D$15,0)),0,(($G498-$F498)/2)/'Expense Categories'!$I$1*'Expense Categories'!$G$1),0),0),IF(N498="Y",IF('Expense Categories'!$G$4="Y",IF(ISNUMBER(MATCH(H498,'Expense Categories'!$D$2:$D$15,0)),0,($G498-$F498)/'Expense Categories'!$I$1*'Expense Categories'!$G$1),0),0))</f>
        <v>0</v>
      </c>
      <c r="E498" s="17">
        <f>IF(H498='Expense Categories'!A$2,IF(N498="Y",IF('Expense Categories'!$G$4="Y",IF(ISNUMBER(MATCH(H498,'Expense Categories'!$D$2:$D$15,0)),0,(($G498-$F498)/2)/'Expense Categories'!$I$1*'Expense Categories'!$G$2),0),0),IF(N498="Y",IF('Expense Categories'!$G$4="Y",IF(ISNUMBER(MATCH(H498,'Expense Categories'!$D$2:$D$15,0)),0,($G498-$F498)/'Expense Categories'!$I$1*'Expense Categories'!$G$2),0),0))</f>
        <v>0</v>
      </c>
      <c r="F498" s="18"/>
      <c r="G498" s="26"/>
      <c r="H498" s="20"/>
      <c r="N498" s="34"/>
      <c r="O498" s="63"/>
      <c r="P498" s="63"/>
      <c r="Q498" s="63"/>
    </row>
    <row r="499" spans="1:17" ht="15.75" customHeight="1" x14ac:dyDescent="0.2">
      <c r="A499" s="20"/>
      <c r="B499" s="22"/>
      <c r="C499" s="17">
        <f>IF(O499=0,IF(N499="Y",IF('Expense Categories'!$G$4="Y",G499-ROUND(E499,2)-ROUND(D499,2),Expenses!G499),G499),0)</f>
        <v>0</v>
      </c>
      <c r="D499" s="17">
        <f>IF(H499='Expense Categories'!A$2,IF(N499="Y",IF('Expense Categories'!$G$4="Y",IF(ISNUMBER(MATCH(H499,'Expense Categories'!$D$2:$D$15,0)),0,(($G499-$F499)/2)/'Expense Categories'!$I$1*'Expense Categories'!$G$1),0),0),IF(N499="Y",IF('Expense Categories'!$G$4="Y",IF(ISNUMBER(MATCH(H499,'Expense Categories'!$D$2:$D$15,0)),0,($G499-$F499)/'Expense Categories'!$I$1*'Expense Categories'!$G$1),0),0))</f>
        <v>0</v>
      </c>
      <c r="E499" s="17">
        <f>IF(H499='Expense Categories'!A$2,IF(N499="Y",IF('Expense Categories'!$G$4="Y",IF(ISNUMBER(MATCH(H499,'Expense Categories'!$D$2:$D$15,0)),0,(($G499-$F499)/2)/'Expense Categories'!$I$1*'Expense Categories'!$G$2),0),0),IF(N499="Y",IF('Expense Categories'!$G$4="Y",IF(ISNUMBER(MATCH(H499,'Expense Categories'!$D$2:$D$15,0)),0,($G499-$F499)/'Expense Categories'!$I$1*'Expense Categories'!$G$2),0),0))</f>
        <v>0</v>
      </c>
      <c r="F499" s="18"/>
      <c r="G499" s="26"/>
      <c r="H499" s="20"/>
      <c r="N499" s="34"/>
      <c r="O499" s="63"/>
      <c r="P499" s="63"/>
      <c r="Q499" s="63"/>
    </row>
    <row r="500" spans="1:17" ht="15.75" customHeight="1" x14ac:dyDescent="0.2">
      <c r="A500" s="20"/>
      <c r="B500" s="22"/>
      <c r="C500" s="17">
        <f>IF(O500=0,IF(N500="Y",IF('Expense Categories'!$G$4="Y",G500-ROUND(E500,2)-ROUND(D500,2),Expenses!G500),G500),0)</f>
        <v>0</v>
      </c>
      <c r="D500" s="17">
        <f>IF(H500='Expense Categories'!A$2,IF(N500="Y",IF('Expense Categories'!$G$4="Y",IF(ISNUMBER(MATCH(H500,'Expense Categories'!$D$2:$D$15,0)),0,(($G500-$F500)/2)/'Expense Categories'!$I$1*'Expense Categories'!$G$1),0),0),IF(N500="Y",IF('Expense Categories'!$G$4="Y",IF(ISNUMBER(MATCH(H500,'Expense Categories'!$D$2:$D$15,0)),0,($G500-$F500)/'Expense Categories'!$I$1*'Expense Categories'!$G$1),0),0))</f>
        <v>0</v>
      </c>
      <c r="E500" s="17">
        <f>IF(H500='Expense Categories'!A$2,IF(N500="Y",IF('Expense Categories'!$G$4="Y",IF(ISNUMBER(MATCH(H500,'Expense Categories'!$D$2:$D$15,0)),0,(($G500-$F500)/2)/'Expense Categories'!$I$1*'Expense Categories'!$G$2),0),0),IF(N500="Y",IF('Expense Categories'!$G$4="Y",IF(ISNUMBER(MATCH(H500,'Expense Categories'!$D$2:$D$15,0)),0,($G500-$F500)/'Expense Categories'!$I$1*'Expense Categories'!$G$2),0),0))</f>
        <v>0</v>
      </c>
      <c r="F500" s="18"/>
      <c r="G500" s="26"/>
      <c r="H500" s="20"/>
      <c r="N500" s="34"/>
      <c r="O500" s="63"/>
      <c r="P500" s="63"/>
      <c r="Q500" s="63"/>
    </row>
    <row r="501" spans="1:17" ht="15.75" customHeight="1" x14ac:dyDescent="0.2">
      <c r="A501" s="20"/>
      <c r="B501" s="22"/>
      <c r="C501" s="17">
        <f>IF(O501=0,IF(N501="Y",IF('Expense Categories'!$G$4="Y",G501-ROUND(E501,2)-ROUND(D501,2),Expenses!G501),G501),0)</f>
        <v>0</v>
      </c>
      <c r="D501" s="17">
        <f>IF(H501='Expense Categories'!A$2,IF(N501="Y",IF('Expense Categories'!$G$4="Y",IF(ISNUMBER(MATCH(H501,'Expense Categories'!$D$2:$D$15,0)),0,(($G501-$F501)/2)/'Expense Categories'!$I$1*'Expense Categories'!$G$1),0),0),IF(N501="Y",IF('Expense Categories'!$G$4="Y",IF(ISNUMBER(MATCH(H501,'Expense Categories'!$D$2:$D$15,0)),0,($G501-$F501)/'Expense Categories'!$I$1*'Expense Categories'!$G$1),0),0))</f>
        <v>0</v>
      </c>
      <c r="E501" s="17">
        <f>IF(H501='Expense Categories'!A$2,IF(N501="Y",IF('Expense Categories'!$G$4="Y",IF(ISNUMBER(MATCH(H501,'Expense Categories'!$D$2:$D$15,0)),0,(($G501-$F501)/2)/'Expense Categories'!$I$1*'Expense Categories'!$G$2),0),0),IF(N501="Y",IF('Expense Categories'!$G$4="Y",IF(ISNUMBER(MATCH(H501,'Expense Categories'!$D$2:$D$15,0)),0,($G501-$F501)/'Expense Categories'!$I$1*'Expense Categories'!$G$2),0),0))</f>
        <v>0</v>
      </c>
      <c r="F501" s="18"/>
      <c r="G501" s="26"/>
      <c r="H501" s="20"/>
      <c r="N501" s="34"/>
      <c r="O501" s="63"/>
      <c r="P501" s="63"/>
      <c r="Q501" s="63"/>
    </row>
    <row r="502" spans="1:17" ht="15.75" customHeight="1" x14ac:dyDescent="0.2">
      <c r="A502" s="20"/>
      <c r="B502" s="22"/>
      <c r="C502" s="17">
        <f>IF(O502=0,IF(N502="Y",IF('Expense Categories'!$G$4="Y",G502-ROUND(E502,2)-ROUND(D502,2),Expenses!G502),G502),0)</f>
        <v>0</v>
      </c>
      <c r="D502" s="17">
        <f>IF(H502='Expense Categories'!A$2,IF(N502="Y",IF('Expense Categories'!$G$4="Y",IF(ISNUMBER(MATCH(H502,'Expense Categories'!$D$2:$D$15,0)),0,(($G502-$F502)/2)/'Expense Categories'!$I$1*'Expense Categories'!$G$1),0),0),IF(N502="Y",IF('Expense Categories'!$G$4="Y",IF(ISNUMBER(MATCH(H502,'Expense Categories'!$D$2:$D$15,0)),0,($G502-$F502)/'Expense Categories'!$I$1*'Expense Categories'!$G$1),0),0))</f>
        <v>0</v>
      </c>
      <c r="E502" s="17">
        <f>IF(H502='Expense Categories'!A$2,IF(N502="Y",IF('Expense Categories'!$G$4="Y",IF(ISNUMBER(MATCH(H502,'Expense Categories'!$D$2:$D$15,0)),0,(($G502-$F502)/2)/'Expense Categories'!$I$1*'Expense Categories'!$G$2),0),0),IF(N502="Y",IF('Expense Categories'!$G$4="Y",IF(ISNUMBER(MATCH(H502,'Expense Categories'!$D$2:$D$15,0)),0,($G502-$F502)/'Expense Categories'!$I$1*'Expense Categories'!$G$2),0),0))</f>
        <v>0</v>
      </c>
      <c r="F502" s="18"/>
      <c r="G502" s="26"/>
      <c r="H502" s="20"/>
      <c r="N502" s="34"/>
      <c r="O502" s="63"/>
      <c r="P502" s="63"/>
      <c r="Q502" s="63"/>
    </row>
    <row r="503" spans="1:17" ht="15.75" customHeight="1" x14ac:dyDescent="0.2">
      <c r="A503" s="20"/>
      <c r="B503" s="22"/>
      <c r="C503" s="17">
        <f>IF(O503=0,IF(N503="Y",IF('Expense Categories'!$G$4="Y",G503-ROUND(E503,2)-ROUND(D503,2),Expenses!G503),G503),0)</f>
        <v>0</v>
      </c>
      <c r="D503" s="17">
        <f>IF(H503='Expense Categories'!A$2,IF(N503="Y",IF('Expense Categories'!$G$4="Y",IF(ISNUMBER(MATCH(H503,'Expense Categories'!$D$2:$D$15,0)),0,(($G503-$F503)/2)/'Expense Categories'!$I$1*'Expense Categories'!$G$1),0),0),IF(N503="Y",IF('Expense Categories'!$G$4="Y",IF(ISNUMBER(MATCH(H503,'Expense Categories'!$D$2:$D$15,0)),0,($G503-$F503)/'Expense Categories'!$I$1*'Expense Categories'!$G$1),0),0))</f>
        <v>0</v>
      </c>
      <c r="E503" s="17">
        <f>IF(H503='Expense Categories'!A$2,IF(N503="Y",IF('Expense Categories'!$G$4="Y",IF(ISNUMBER(MATCH(H503,'Expense Categories'!$D$2:$D$15,0)),0,(($G503-$F503)/2)/'Expense Categories'!$I$1*'Expense Categories'!$G$2),0),0),IF(N503="Y",IF('Expense Categories'!$G$4="Y",IF(ISNUMBER(MATCH(H503,'Expense Categories'!$D$2:$D$15,0)),0,($G503-$F503)/'Expense Categories'!$I$1*'Expense Categories'!$G$2),0),0))</f>
        <v>0</v>
      </c>
      <c r="F503" s="18"/>
      <c r="G503" s="26"/>
      <c r="H503" s="20"/>
      <c r="N503" s="34"/>
      <c r="O503" s="63"/>
      <c r="P503" s="63"/>
      <c r="Q503" s="63"/>
    </row>
    <row r="504" spans="1:17" ht="15.75" customHeight="1" x14ac:dyDescent="0.2">
      <c r="A504" s="20"/>
      <c r="B504" s="22"/>
      <c r="C504" s="17">
        <f>IF(O504=0,IF(N504="Y",IF('Expense Categories'!$G$4="Y",G504-ROUND(E504,2)-ROUND(D504,2),Expenses!G504),G504),0)</f>
        <v>0</v>
      </c>
      <c r="D504" s="17">
        <f>IF(H504='Expense Categories'!A$2,IF(N504="Y",IF('Expense Categories'!$G$4="Y",IF(ISNUMBER(MATCH(H504,'Expense Categories'!$D$2:$D$15,0)),0,(($G504-$F504)/2)/'Expense Categories'!$I$1*'Expense Categories'!$G$1),0),0),IF(N504="Y",IF('Expense Categories'!$G$4="Y",IF(ISNUMBER(MATCH(H504,'Expense Categories'!$D$2:$D$15,0)),0,($G504-$F504)/'Expense Categories'!$I$1*'Expense Categories'!$G$1),0),0))</f>
        <v>0</v>
      </c>
      <c r="E504" s="17">
        <f>IF(H504='Expense Categories'!A$2,IF(N504="Y",IF('Expense Categories'!$G$4="Y",IF(ISNUMBER(MATCH(H504,'Expense Categories'!$D$2:$D$15,0)),0,(($G504-$F504)/2)/'Expense Categories'!$I$1*'Expense Categories'!$G$2),0),0),IF(N504="Y",IF('Expense Categories'!$G$4="Y",IF(ISNUMBER(MATCH(H504,'Expense Categories'!$D$2:$D$15,0)),0,($G504-$F504)/'Expense Categories'!$I$1*'Expense Categories'!$G$2),0),0))</f>
        <v>0</v>
      </c>
      <c r="F504" s="18"/>
      <c r="G504" s="26"/>
      <c r="H504" s="20"/>
      <c r="N504" s="34"/>
      <c r="O504" s="63"/>
      <c r="P504" s="63"/>
      <c r="Q504" s="63"/>
    </row>
    <row r="505" spans="1:17" ht="15.75" customHeight="1" x14ac:dyDescent="0.2">
      <c r="A505" s="20"/>
      <c r="B505" s="22"/>
      <c r="C505" s="17">
        <f>IF(O505=0,IF(N505="Y",IF('Expense Categories'!$G$4="Y",G505-ROUND(E505,2)-ROUND(D505,2),Expenses!G505),G505),0)</f>
        <v>0</v>
      </c>
      <c r="D505" s="17">
        <f>IF(H505='Expense Categories'!A$2,IF(N505="Y",IF('Expense Categories'!$G$4="Y",IF(ISNUMBER(MATCH(H505,'Expense Categories'!$D$2:$D$15,0)),0,(($G505-$F505)/2)/'Expense Categories'!$I$1*'Expense Categories'!$G$1),0),0),IF(N505="Y",IF('Expense Categories'!$G$4="Y",IF(ISNUMBER(MATCH(H505,'Expense Categories'!$D$2:$D$15,0)),0,($G505-$F505)/'Expense Categories'!$I$1*'Expense Categories'!$G$1),0),0))</f>
        <v>0</v>
      </c>
      <c r="E505" s="17">
        <f>IF(H505='Expense Categories'!A$2,IF(N505="Y",IF('Expense Categories'!$G$4="Y",IF(ISNUMBER(MATCH(H505,'Expense Categories'!$D$2:$D$15,0)),0,(($G505-$F505)/2)/'Expense Categories'!$I$1*'Expense Categories'!$G$2),0),0),IF(N505="Y",IF('Expense Categories'!$G$4="Y",IF(ISNUMBER(MATCH(H505,'Expense Categories'!$D$2:$D$15,0)),0,($G505-$F505)/'Expense Categories'!$I$1*'Expense Categories'!$G$2),0),0))</f>
        <v>0</v>
      </c>
      <c r="F505" s="18"/>
      <c r="G505" s="26"/>
      <c r="H505" s="20"/>
      <c r="N505" s="34"/>
      <c r="O505" s="63"/>
      <c r="P505" s="63"/>
      <c r="Q505" s="63"/>
    </row>
    <row r="506" spans="1:17" ht="15.75" customHeight="1" x14ac:dyDescent="0.2">
      <c r="A506" s="20"/>
      <c r="B506" s="22"/>
      <c r="C506" s="17">
        <f>IF(O506=0,IF(N506="Y",IF('Expense Categories'!$G$4="Y",G506-ROUND(E506,2)-ROUND(D506,2),Expenses!G506),G506),0)</f>
        <v>0</v>
      </c>
      <c r="D506" s="17">
        <f>IF(H506='Expense Categories'!A$2,IF(N506="Y",IF('Expense Categories'!$G$4="Y",IF(ISNUMBER(MATCH(H506,'Expense Categories'!$D$2:$D$15,0)),0,(($G506-$F506)/2)/'Expense Categories'!$I$1*'Expense Categories'!$G$1),0),0),IF(N506="Y",IF('Expense Categories'!$G$4="Y",IF(ISNUMBER(MATCH(H506,'Expense Categories'!$D$2:$D$15,0)),0,($G506-$F506)/'Expense Categories'!$I$1*'Expense Categories'!$G$1),0),0))</f>
        <v>0</v>
      </c>
      <c r="E506" s="17">
        <f>IF(H506='Expense Categories'!A$2,IF(N506="Y",IF('Expense Categories'!$G$4="Y",IF(ISNUMBER(MATCH(H506,'Expense Categories'!$D$2:$D$15,0)),0,(($G506-$F506)/2)/'Expense Categories'!$I$1*'Expense Categories'!$G$2),0),0),IF(N506="Y",IF('Expense Categories'!$G$4="Y",IF(ISNUMBER(MATCH(H506,'Expense Categories'!$D$2:$D$15,0)),0,($G506-$F506)/'Expense Categories'!$I$1*'Expense Categories'!$G$2),0),0))</f>
        <v>0</v>
      </c>
      <c r="F506" s="18"/>
      <c r="G506" s="26"/>
      <c r="H506" s="20"/>
      <c r="N506" s="34"/>
      <c r="O506" s="63"/>
      <c r="P506" s="63"/>
      <c r="Q506" s="63"/>
    </row>
    <row r="507" spans="1:17" ht="15.75" customHeight="1" x14ac:dyDescent="0.2">
      <c r="A507" s="20"/>
      <c r="B507" s="22"/>
      <c r="C507" s="17">
        <f>IF(O507=0,IF(N507="Y",IF('Expense Categories'!$G$4="Y",G507-ROUND(E507,2)-ROUND(D507,2),Expenses!G507),G507),0)</f>
        <v>0</v>
      </c>
      <c r="D507" s="17">
        <f>IF(H507='Expense Categories'!A$2,IF(N507="Y",IF('Expense Categories'!$G$4="Y",IF(ISNUMBER(MATCH(H507,'Expense Categories'!$D$2:$D$15,0)),0,(($G507-$F507)/2)/'Expense Categories'!$I$1*'Expense Categories'!$G$1),0),0),IF(N507="Y",IF('Expense Categories'!$G$4="Y",IF(ISNUMBER(MATCH(H507,'Expense Categories'!$D$2:$D$15,0)),0,($G507-$F507)/'Expense Categories'!$I$1*'Expense Categories'!$G$1),0),0))</f>
        <v>0</v>
      </c>
      <c r="E507" s="17">
        <f>IF(H507='Expense Categories'!A$2,IF(N507="Y",IF('Expense Categories'!$G$4="Y",IF(ISNUMBER(MATCH(H507,'Expense Categories'!$D$2:$D$15,0)),0,(($G507-$F507)/2)/'Expense Categories'!$I$1*'Expense Categories'!$G$2),0),0),IF(N507="Y",IF('Expense Categories'!$G$4="Y",IF(ISNUMBER(MATCH(H507,'Expense Categories'!$D$2:$D$15,0)),0,($G507-$F507)/'Expense Categories'!$I$1*'Expense Categories'!$G$2),0),0))</f>
        <v>0</v>
      </c>
      <c r="F507" s="18"/>
      <c r="G507" s="26"/>
      <c r="H507" s="20"/>
      <c r="N507" s="34"/>
      <c r="O507" s="63"/>
      <c r="P507" s="63"/>
      <c r="Q507" s="63"/>
    </row>
    <row r="508" spans="1:17" ht="15.75" customHeight="1" x14ac:dyDescent="0.2">
      <c r="A508" s="20"/>
      <c r="B508" s="22"/>
      <c r="C508" s="17">
        <f>IF(O508=0,IF(N508="Y",IF('Expense Categories'!$G$4="Y",G508-ROUND(E508,2)-ROUND(D508,2),Expenses!G508),G508),0)</f>
        <v>0</v>
      </c>
      <c r="D508" s="17">
        <f>IF(H508='Expense Categories'!A$2,IF(N508="Y",IF('Expense Categories'!$G$4="Y",IF(ISNUMBER(MATCH(H508,'Expense Categories'!$D$2:$D$15,0)),0,(($G508-$F508)/2)/'Expense Categories'!$I$1*'Expense Categories'!$G$1),0),0),IF(N508="Y",IF('Expense Categories'!$G$4="Y",IF(ISNUMBER(MATCH(H508,'Expense Categories'!$D$2:$D$15,0)),0,($G508-$F508)/'Expense Categories'!$I$1*'Expense Categories'!$G$1),0),0))</f>
        <v>0</v>
      </c>
      <c r="E508" s="17">
        <f>IF(H508='Expense Categories'!A$2,IF(N508="Y",IF('Expense Categories'!$G$4="Y",IF(ISNUMBER(MATCH(H508,'Expense Categories'!$D$2:$D$15,0)),0,(($G508-$F508)/2)/'Expense Categories'!$I$1*'Expense Categories'!$G$2),0),0),IF(N508="Y",IF('Expense Categories'!$G$4="Y",IF(ISNUMBER(MATCH(H508,'Expense Categories'!$D$2:$D$15,0)),0,($G508-$F508)/'Expense Categories'!$I$1*'Expense Categories'!$G$2),0),0))</f>
        <v>0</v>
      </c>
      <c r="F508" s="18"/>
      <c r="G508" s="26"/>
      <c r="H508" s="20"/>
      <c r="N508" s="34"/>
      <c r="O508" s="63"/>
      <c r="P508" s="63"/>
      <c r="Q508" s="63"/>
    </row>
    <row r="509" spans="1:17" ht="15.75" customHeight="1" x14ac:dyDescent="0.2">
      <c r="A509" s="20"/>
      <c r="B509" s="22"/>
      <c r="C509" s="17">
        <f>IF(O509=0,IF(N509="Y",IF('Expense Categories'!$G$4="Y",G509-ROUND(E509,2)-ROUND(D509,2),Expenses!G509),G509),0)</f>
        <v>0</v>
      </c>
      <c r="D509" s="17">
        <f>IF(H509='Expense Categories'!A$2,IF(N509="Y",IF('Expense Categories'!$G$4="Y",IF(ISNUMBER(MATCH(H509,'Expense Categories'!$D$2:$D$15,0)),0,(($G509-$F509)/2)/'Expense Categories'!$I$1*'Expense Categories'!$G$1),0),0),IF(N509="Y",IF('Expense Categories'!$G$4="Y",IF(ISNUMBER(MATCH(H509,'Expense Categories'!$D$2:$D$15,0)),0,($G509-$F509)/'Expense Categories'!$I$1*'Expense Categories'!$G$1),0),0))</f>
        <v>0</v>
      </c>
      <c r="E509" s="17">
        <f>IF(H509='Expense Categories'!A$2,IF(N509="Y",IF('Expense Categories'!$G$4="Y",IF(ISNUMBER(MATCH(H509,'Expense Categories'!$D$2:$D$15,0)),0,(($G509-$F509)/2)/'Expense Categories'!$I$1*'Expense Categories'!$G$2),0),0),IF(N509="Y",IF('Expense Categories'!$G$4="Y",IF(ISNUMBER(MATCH(H509,'Expense Categories'!$D$2:$D$15,0)),0,($G509-$F509)/'Expense Categories'!$I$1*'Expense Categories'!$G$2),0),0))</f>
        <v>0</v>
      </c>
      <c r="F509" s="18"/>
      <c r="G509" s="26"/>
      <c r="H509" s="20"/>
      <c r="N509" s="34"/>
      <c r="O509" s="63"/>
      <c r="P509" s="63"/>
      <c r="Q509" s="63"/>
    </row>
    <row r="510" spans="1:17" ht="15.75" customHeight="1" x14ac:dyDescent="0.2">
      <c r="A510" s="20"/>
      <c r="B510" s="22"/>
      <c r="C510" s="17">
        <f>IF(O510=0,IF(N510="Y",IF('Expense Categories'!$G$4="Y",G510-ROUND(E510,2)-ROUND(D510,2),Expenses!G510),G510),0)</f>
        <v>0</v>
      </c>
      <c r="D510" s="17">
        <f>IF(H510='Expense Categories'!A$2,IF(N510="Y",IF('Expense Categories'!$G$4="Y",IF(ISNUMBER(MATCH(H510,'Expense Categories'!$D$2:$D$15,0)),0,(($G510-$F510)/2)/'Expense Categories'!$I$1*'Expense Categories'!$G$1),0),0),IF(N510="Y",IF('Expense Categories'!$G$4="Y",IF(ISNUMBER(MATCH(H510,'Expense Categories'!$D$2:$D$15,0)),0,($G510-$F510)/'Expense Categories'!$I$1*'Expense Categories'!$G$1),0),0))</f>
        <v>0</v>
      </c>
      <c r="E510" s="17">
        <f>IF(H510='Expense Categories'!A$2,IF(N510="Y",IF('Expense Categories'!$G$4="Y",IF(ISNUMBER(MATCH(H510,'Expense Categories'!$D$2:$D$15,0)),0,(($G510-$F510)/2)/'Expense Categories'!$I$1*'Expense Categories'!$G$2),0),0),IF(N510="Y",IF('Expense Categories'!$G$4="Y",IF(ISNUMBER(MATCH(H510,'Expense Categories'!$D$2:$D$15,0)),0,($G510-$F510)/'Expense Categories'!$I$1*'Expense Categories'!$G$2),0),0))</f>
        <v>0</v>
      </c>
      <c r="F510" s="18"/>
      <c r="G510" s="26"/>
      <c r="H510" s="20"/>
      <c r="N510" s="34"/>
      <c r="O510" s="63"/>
      <c r="P510" s="63"/>
      <c r="Q510" s="63"/>
    </row>
    <row r="511" spans="1:17" ht="15.75" customHeight="1" x14ac:dyDescent="0.2">
      <c r="A511" s="20"/>
      <c r="B511" s="22"/>
      <c r="C511" s="17">
        <f>IF(O511=0,IF(N511="Y",IF('Expense Categories'!$G$4="Y",G511-ROUND(E511,2)-ROUND(D511,2),Expenses!G511),G511),0)</f>
        <v>0</v>
      </c>
      <c r="D511" s="17">
        <f>IF(H511='Expense Categories'!A$2,IF(N511="Y",IF('Expense Categories'!$G$4="Y",IF(ISNUMBER(MATCH(H511,'Expense Categories'!$D$2:$D$15,0)),0,(($G511-$F511)/2)/'Expense Categories'!$I$1*'Expense Categories'!$G$1),0),0),IF(N511="Y",IF('Expense Categories'!$G$4="Y",IF(ISNUMBER(MATCH(H511,'Expense Categories'!$D$2:$D$15,0)),0,($G511-$F511)/'Expense Categories'!$I$1*'Expense Categories'!$G$1),0),0))</f>
        <v>0</v>
      </c>
      <c r="E511" s="17">
        <f>IF(H511='Expense Categories'!A$2,IF(N511="Y",IF('Expense Categories'!$G$4="Y",IF(ISNUMBER(MATCH(H511,'Expense Categories'!$D$2:$D$15,0)),0,(($G511-$F511)/2)/'Expense Categories'!$I$1*'Expense Categories'!$G$2),0),0),IF(N511="Y",IF('Expense Categories'!$G$4="Y",IF(ISNUMBER(MATCH(H511,'Expense Categories'!$D$2:$D$15,0)),0,($G511-$F511)/'Expense Categories'!$I$1*'Expense Categories'!$G$2),0),0))</f>
        <v>0</v>
      </c>
      <c r="F511" s="18"/>
      <c r="G511" s="26"/>
      <c r="H511" s="20"/>
      <c r="N511" s="34"/>
      <c r="O511" s="63"/>
      <c r="P511" s="63"/>
      <c r="Q511" s="63"/>
    </row>
    <row r="512" spans="1:17" ht="15.75" customHeight="1" x14ac:dyDescent="0.2">
      <c r="A512" s="20"/>
      <c r="B512" s="22"/>
      <c r="C512" s="17">
        <f>IF(O512=0,IF(N512="Y",IF('Expense Categories'!$G$4="Y",G512-ROUND(E512,2)-ROUND(D512,2),Expenses!G512),G512),0)</f>
        <v>0</v>
      </c>
      <c r="D512" s="17">
        <f>IF(H512='Expense Categories'!A$2,IF(N512="Y",IF('Expense Categories'!$G$4="Y",IF(ISNUMBER(MATCH(H512,'Expense Categories'!$D$2:$D$15,0)),0,(($G512-$F512)/2)/'Expense Categories'!$I$1*'Expense Categories'!$G$1),0),0),IF(N512="Y",IF('Expense Categories'!$G$4="Y",IF(ISNUMBER(MATCH(H512,'Expense Categories'!$D$2:$D$15,0)),0,($G512-$F512)/'Expense Categories'!$I$1*'Expense Categories'!$G$1),0),0))</f>
        <v>0</v>
      </c>
      <c r="E512" s="17">
        <f>IF(H512='Expense Categories'!A$2,IF(N512="Y",IF('Expense Categories'!$G$4="Y",IF(ISNUMBER(MATCH(H512,'Expense Categories'!$D$2:$D$15,0)),0,(($G512-$F512)/2)/'Expense Categories'!$I$1*'Expense Categories'!$G$2),0),0),IF(N512="Y",IF('Expense Categories'!$G$4="Y",IF(ISNUMBER(MATCH(H512,'Expense Categories'!$D$2:$D$15,0)),0,($G512-$F512)/'Expense Categories'!$I$1*'Expense Categories'!$G$2),0),0))</f>
        <v>0</v>
      </c>
      <c r="F512" s="18"/>
      <c r="G512" s="26"/>
      <c r="H512" s="20"/>
      <c r="N512" s="34"/>
      <c r="O512" s="63"/>
      <c r="P512" s="63"/>
      <c r="Q512" s="63"/>
    </row>
    <row r="513" spans="1:17" ht="15.75" customHeight="1" x14ac:dyDescent="0.2">
      <c r="A513" s="20"/>
      <c r="B513" s="22"/>
      <c r="C513" s="17">
        <f>IF(O513=0,IF(N513="Y",IF('Expense Categories'!$G$4="Y",G513-ROUND(E513,2)-ROUND(D513,2),Expenses!G513),G513),0)</f>
        <v>0</v>
      </c>
      <c r="D513" s="17">
        <f>IF(H513='Expense Categories'!A$2,IF(N513="Y",IF('Expense Categories'!$G$4="Y",IF(ISNUMBER(MATCH(H513,'Expense Categories'!$D$2:$D$15,0)),0,(($G513-$F513)/2)/'Expense Categories'!$I$1*'Expense Categories'!$G$1),0),0),IF(N513="Y",IF('Expense Categories'!$G$4="Y",IF(ISNUMBER(MATCH(H513,'Expense Categories'!$D$2:$D$15,0)),0,($G513-$F513)/'Expense Categories'!$I$1*'Expense Categories'!$G$1),0),0))</f>
        <v>0</v>
      </c>
      <c r="E513" s="17">
        <f>IF(H513='Expense Categories'!A$2,IF(N513="Y",IF('Expense Categories'!$G$4="Y",IF(ISNUMBER(MATCH(H513,'Expense Categories'!$D$2:$D$15,0)),0,(($G513-$F513)/2)/'Expense Categories'!$I$1*'Expense Categories'!$G$2),0),0),IF(N513="Y",IF('Expense Categories'!$G$4="Y",IF(ISNUMBER(MATCH(H513,'Expense Categories'!$D$2:$D$15,0)),0,($G513-$F513)/'Expense Categories'!$I$1*'Expense Categories'!$G$2),0),0))</f>
        <v>0</v>
      </c>
      <c r="F513" s="18"/>
      <c r="G513" s="26"/>
      <c r="H513" s="20"/>
      <c r="N513" s="34"/>
      <c r="O513" s="63"/>
      <c r="P513" s="63"/>
      <c r="Q513" s="63"/>
    </row>
    <row r="514" spans="1:17" ht="15.75" customHeight="1" x14ac:dyDescent="0.2">
      <c r="A514" s="20"/>
      <c r="B514" s="22"/>
      <c r="C514" s="17">
        <f>IF(O514=0,IF(N514="Y",IF('Expense Categories'!$G$4="Y",G514-ROUND(E514,2)-ROUND(D514,2),Expenses!G514),G514),0)</f>
        <v>0</v>
      </c>
      <c r="D514" s="17">
        <f>IF(H514='Expense Categories'!A$2,IF(N514="Y",IF('Expense Categories'!$G$4="Y",IF(ISNUMBER(MATCH(H514,'Expense Categories'!$D$2:$D$15,0)),0,(($G514-$F514)/2)/'Expense Categories'!$I$1*'Expense Categories'!$G$1),0),0),IF(N514="Y",IF('Expense Categories'!$G$4="Y",IF(ISNUMBER(MATCH(H514,'Expense Categories'!$D$2:$D$15,0)),0,($G514-$F514)/'Expense Categories'!$I$1*'Expense Categories'!$G$1),0),0))</f>
        <v>0</v>
      </c>
      <c r="E514" s="17">
        <f>IF(H514='Expense Categories'!A$2,IF(N514="Y",IF('Expense Categories'!$G$4="Y",IF(ISNUMBER(MATCH(H514,'Expense Categories'!$D$2:$D$15,0)),0,(($G514-$F514)/2)/'Expense Categories'!$I$1*'Expense Categories'!$G$2),0),0),IF(N514="Y",IF('Expense Categories'!$G$4="Y",IF(ISNUMBER(MATCH(H514,'Expense Categories'!$D$2:$D$15,0)),0,($G514-$F514)/'Expense Categories'!$I$1*'Expense Categories'!$G$2),0),0))</f>
        <v>0</v>
      </c>
      <c r="F514" s="18"/>
      <c r="G514" s="26"/>
      <c r="H514" s="20"/>
      <c r="N514" s="34"/>
      <c r="O514" s="63"/>
      <c r="P514" s="63"/>
      <c r="Q514" s="63"/>
    </row>
    <row r="515" spans="1:17" ht="15.75" customHeight="1" x14ac:dyDescent="0.2">
      <c r="A515" s="20"/>
      <c r="B515" s="22"/>
      <c r="C515" s="17">
        <f>IF(O515=0,IF(N515="Y",IF('Expense Categories'!$G$4="Y",G515-ROUND(E515,2)-ROUND(D515,2),Expenses!G515),G515),0)</f>
        <v>0</v>
      </c>
      <c r="D515" s="17">
        <f>IF(H515='Expense Categories'!A$2,IF(N515="Y",IF('Expense Categories'!$G$4="Y",IF(ISNUMBER(MATCH(H515,'Expense Categories'!$D$2:$D$15,0)),0,(($G515-$F515)/2)/'Expense Categories'!$I$1*'Expense Categories'!$G$1),0),0),IF(N515="Y",IF('Expense Categories'!$G$4="Y",IF(ISNUMBER(MATCH(H515,'Expense Categories'!$D$2:$D$15,0)),0,($G515-$F515)/'Expense Categories'!$I$1*'Expense Categories'!$G$1),0),0))</f>
        <v>0</v>
      </c>
      <c r="E515" s="17">
        <f>IF(H515='Expense Categories'!A$2,IF(N515="Y",IF('Expense Categories'!$G$4="Y",IF(ISNUMBER(MATCH(H515,'Expense Categories'!$D$2:$D$15,0)),0,(($G515-$F515)/2)/'Expense Categories'!$I$1*'Expense Categories'!$G$2),0),0),IF(N515="Y",IF('Expense Categories'!$G$4="Y",IF(ISNUMBER(MATCH(H515,'Expense Categories'!$D$2:$D$15,0)),0,($G515-$F515)/'Expense Categories'!$I$1*'Expense Categories'!$G$2),0),0))</f>
        <v>0</v>
      </c>
      <c r="F515" s="18"/>
      <c r="G515" s="26"/>
      <c r="H515" s="20"/>
      <c r="N515" s="34"/>
      <c r="O515" s="63"/>
      <c r="P515" s="63"/>
      <c r="Q515" s="63"/>
    </row>
    <row r="516" spans="1:17" ht="15.75" customHeight="1" x14ac:dyDescent="0.2">
      <c r="A516" s="20"/>
      <c r="B516" s="22"/>
      <c r="C516" s="17">
        <f>IF(O516=0,IF(N516="Y",IF('Expense Categories'!$G$4="Y",G516-ROUND(E516,2)-ROUND(D516,2),Expenses!G516),G516),0)</f>
        <v>0</v>
      </c>
      <c r="D516" s="17">
        <f>IF(H516='Expense Categories'!A$2,IF(N516="Y",IF('Expense Categories'!$G$4="Y",IF(ISNUMBER(MATCH(H516,'Expense Categories'!$D$2:$D$15,0)),0,(($G516-$F516)/2)/'Expense Categories'!$I$1*'Expense Categories'!$G$1),0),0),IF(N516="Y",IF('Expense Categories'!$G$4="Y",IF(ISNUMBER(MATCH(H516,'Expense Categories'!$D$2:$D$15,0)),0,($G516-$F516)/'Expense Categories'!$I$1*'Expense Categories'!$G$1),0),0))</f>
        <v>0</v>
      </c>
      <c r="E516" s="17">
        <f>IF(H516='Expense Categories'!A$2,IF(N516="Y",IF('Expense Categories'!$G$4="Y",IF(ISNUMBER(MATCH(H516,'Expense Categories'!$D$2:$D$15,0)),0,(($G516-$F516)/2)/'Expense Categories'!$I$1*'Expense Categories'!$G$2),0),0),IF(N516="Y",IF('Expense Categories'!$G$4="Y",IF(ISNUMBER(MATCH(H516,'Expense Categories'!$D$2:$D$15,0)),0,($G516-$F516)/'Expense Categories'!$I$1*'Expense Categories'!$G$2),0),0))</f>
        <v>0</v>
      </c>
      <c r="F516" s="18"/>
      <c r="G516" s="26"/>
      <c r="H516" s="20"/>
      <c r="N516" s="34"/>
      <c r="O516" s="63"/>
      <c r="P516" s="63"/>
      <c r="Q516" s="63"/>
    </row>
    <row r="517" spans="1:17" ht="15.75" customHeight="1" x14ac:dyDescent="0.2">
      <c r="A517" s="20"/>
      <c r="B517" s="22"/>
      <c r="C517" s="17">
        <f>IF(O517=0,IF(N517="Y",IF('Expense Categories'!$G$4="Y",G517-ROUND(E517,2)-ROUND(D517,2),Expenses!G517),G517),0)</f>
        <v>0</v>
      </c>
      <c r="D517" s="17">
        <f>IF(H517='Expense Categories'!A$2,IF(N517="Y",IF('Expense Categories'!$G$4="Y",IF(ISNUMBER(MATCH(H517,'Expense Categories'!$D$2:$D$15,0)),0,(($G517-$F517)/2)/'Expense Categories'!$I$1*'Expense Categories'!$G$1),0),0),IF(N517="Y",IF('Expense Categories'!$G$4="Y",IF(ISNUMBER(MATCH(H517,'Expense Categories'!$D$2:$D$15,0)),0,($G517-$F517)/'Expense Categories'!$I$1*'Expense Categories'!$G$1),0),0))</f>
        <v>0</v>
      </c>
      <c r="E517" s="17">
        <f>IF(H517='Expense Categories'!A$2,IF(N517="Y",IF('Expense Categories'!$G$4="Y",IF(ISNUMBER(MATCH(H517,'Expense Categories'!$D$2:$D$15,0)),0,(($G517-$F517)/2)/'Expense Categories'!$I$1*'Expense Categories'!$G$2),0),0),IF(N517="Y",IF('Expense Categories'!$G$4="Y",IF(ISNUMBER(MATCH(H517,'Expense Categories'!$D$2:$D$15,0)),0,($G517-$F517)/'Expense Categories'!$I$1*'Expense Categories'!$G$2),0),0))</f>
        <v>0</v>
      </c>
      <c r="F517" s="18"/>
      <c r="G517" s="26"/>
      <c r="H517" s="20"/>
      <c r="N517" s="34"/>
      <c r="O517" s="63"/>
      <c r="P517" s="63"/>
      <c r="Q517" s="63"/>
    </row>
    <row r="518" spans="1:17" ht="15.75" customHeight="1" x14ac:dyDescent="0.2">
      <c r="A518" s="20"/>
      <c r="B518" s="22"/>
      <c r="C518" s="17">
        <f>IF(O518=0,IF(N518="Y",IF('Expense Categories'!$G$4="Y",G518-ROUND(E518,2)-ROUND(D518,2),Expenses!G518),G518),0)</f>
        <v>0</v>
      </c>
      <c r="D518" s="17">
        <f>IF(H518='Expense Categories'!A$2,IF(N518="Y",IF('Expense Categories'!$G$4="Y",IF(ISNUMBER(MATCH(H518,'Expense Categories'!$D$2:$D$15,0)),0,(($G518-$F518)/2)/'Expense Categories'!$I$1*'Expense Categories'!$G$1),0),0),IF(N518="Y",IF('Expense Categories'!$G$4="Y",IF(ISNUMBER(MATCH(H518,'Expense Categories'!$D$2:$D$15,0)),0,($G518-$F518)/'Expense Categories'!$I$1*'Expense Categories'!$G$1),0),0))</f>
        <v>0</v>
      </c>
      <c r="E518" s="17">
        <f>IF(H518='Expense Categories'!A$2,IF(N518="Y",IF('Expense Categories'!$G$4="Y",IF(ISNUMBER(MATCH(H518,'Expense Categories'!$D$2:$D$15,0)),0,(($G518-$F518)/2)/'Expense Categories'!$I$1*'Expense Categories'!$G$2),0),0),IF(N518="Y",IF('Expense Categories'!$G$4="Y",IF(ISNUMBER(MATCH(H518,'Expense Categories'!$D$2:$D$15,0)),0,($G518-$F518)/'Expense Categories'!$I$1*'Expense Categories'!$G$2),0),0))</f>
        <v>0</v>
      </c>
      <c r="F518" s="18"/>
      <c r="G518" s="26"/>
      <c r="H518" s="20"/>
      <c r="N518" s="34"/>
      <c r="O518" s="63"/>
      <c r="P518" s="63"/>
      <c r="Q518" s="63"/>
    </row>
    <row r="519" spans="1:17" ht="15.75" customHeight="1" x14ac:dyDescent="0.2">
      <c r="A519" s="20"/>
      <c r="B519" s="22"/>
      <c r="C519" s="17">
        <f>IF(O519=0,IF(N519="Y",IF('Expense Categories'!$G$4="Y",G519-ROUND(E519,2)-ROUND(D519,2),Expenses!G519),G519),0)</f>
        <v>0</v>
      </c>
      <c r="D519" s="17">
        <f>IF(H519='Expense Categories'!A$2,IF(N519="Y",IF('Expense Categories'!$G$4="Y",IF(ISNUMBER(MATCH(H519,'Expense Categories'!$D$2:$D$15,0)),0,(($G519-$F519)/2)/'Expense Categories'!$I$1*'Expense Categories'!$G$1),0),0),IF(N519="Y",IF('Expense Categories'!$G$4="Y",IF(ISNUMBER(MATCH(H519,'Expense Categories'!$D$2:$D$15,0)),0,($G519-$F519)/'Expense Categories'!$I$1*'Expense Categories'!$G$1),0),0))</f>
        <v>0</v>
      </c>
      <c r="E519" s="17">
        <f>IF(H519='Expense Categories'!A$2,IF(N519="Y",IF('Expense Categories'!$G$4="Y",IF(ISNUMBER(MATCH(H519,'Expense Categories'!$D$2:$D$15,0)),0,(($G519-$F519)/2)/'Expense Categories'!$I$1*'Expense Categories'!$G$2),0),0),IF(N519="Y",IF('Expense Categories'!$G$4="Y",IF(ISNUMBER(MATCH(H519,'Expense Categories'!$D$2:$D$15,0)),0,($G519-$F519)/'Expense Categories'!$I$1*'Expense Categories'!$G$2),0),0))</f>
        <v>0</v>
      </c>
      <c r="F519" s="18"/>
      <c r="G519" s="26"/>
      <c r="H519" s="20"/>
      <c r="N519" s="34"/>
      <c r="O519" s="63"/>
      <c r="P519" s="63"/>
      <c r="Q519" s="63"/>
    </row>
    <row r="520" spans="1:17" ht="15.75" customHeight="1" x14ac:dyDescent="0.2">
      <c r="A520" s="20"/>
      <c r="B520" s="22"/>
      <c r="C520" s="17">
        <f>IF(O520=0,IF(N520="Y",IF('Expense Categories'!$G$4="Y",G520-ROUND(E520,2)-ROUND(D520,2),Expenses!G520),G520),0)</f>
        <v>0</v>
      </c>
      <c r="D520" s="17">
        <f>IF(H520='Expense Categories'!A$2,IF(N520="Y",IF('Expense Categories'!$G$4="Y",IF(ISNUMBER(MATCH(H520,'Expense Categories'!$D$2:$D$15,0)),0,(($G520-$F520)/2)/'Expense Categories'!$I$1*'Expense Categories'!$G$1),0),0),IF(N520="Y",IF('Expense Categories'!$G$4="Y",IF(ISNUMBER(MATCH(H520,'Expense Categories'!$D$2:$D$15,0)),0,($G520-$F520)/'Expense Categories'!$I$1*'Expense Categories'!$G$1),0),0))</f>
        <v>0</v>
      </c>
      <c r="E520" s="17">
        <f>IF(H520='Expense Categories'!A$2,IF(N520="Y",IF('Expense Categories'!$G$4="Y",IF(ISNUMBER(MATCH(H520,'Expense Categories'!$D$2:$D$15,0)),0,(($G520-$F520)/2)/'Expense Categories'!$I$1*'Expense Categories'!$G$2),0),0),IF(N520="Y",IF('Expense Categories'!$G$4="Y",IF(ISNUMBER(MATCH(H520,'Expense Categories'!$D$2:$D$15,0)),0,($G520-$F520)/'Expense Categories'!$I$1*'Expense Categories'!$G$2),0),0))</f>
        <v>0</v>
      </c>
      <c r="F520" s="18"/>
      <c r="G520" s="26"/>
      <c r="H520" s="20"/>
      <c r="N520" s="34"/>
      <c r="O520" s="63"/>
      <c r="P520" s="63"/>
      <c r="Q520" s="63"/>
    </row>
    <row r="521" spans="1:17" ht="15.75" customHeight="1" x14ac:dyDescent="0.2">
      <c r="A521" s="20"/>
      <c r="B521" s="22"/>
      <c r="C521" s="17">
        <f>IF(O521=0,IF(N521="Y",IF('Expense Categories'!$G$4="Y",G521-ROUND(E521,2)-ROUND(D521,2),Expenses!G521),G521),0)</f>
        <v>0</v>
      </c>
      <c r="D521" s="17">
        <f>IF(H521='Expense Categories'!A$2,IF(N521="Y",IF('Expense Categories'!$G$4="Y",IF(ISNUMBER(MATCH(H521,'Expense Categories'!$D$2:$D$15,0)),0,(($G521-$F521)/2)/'Expense Categories'!$I$1*'Expense Categories'!$G$1),0),0),IF(N521="Y",IF('Expense Categories'!$G$4="Y",IF(ISNUMBER(MATCH(H521,'Expense Categories'!$D$2:$D$15,0)),0,($G521-$F521)/'Expense Categories'!$I$1*'Expense Categories'!$G$1),0),0))</f>
        <v>0</v>
      </c>
      <c r="E521" s="17">
        <f>IF(H521='Expense Categories'!A$2,IF(N521="Y",IF('Expense Categories'!$G$4="Y",IF(ISNUMBER(MATCH(H521,'Expense Categories'!$D$2:$D$15,0)),0,(($G521-$F521)/2)/'Expense Categories'!$I$1*'Expense Categories'!$G$2),0),0),IF(N521="Y",IF('Expense Categories'!$G$4="Y",IF(ISNUMBER(MATCH(H521,'Expense Categories'!$D$2:$D$15,0)),0,($G521-$F521)/'Expense Categories'!$I$1*'Expense Categories'!$G$2),0),0))</f>
        <v>0</v>
      </c>
      <c r="F521" s="18"/>
      <c r="G521" s="26"/>
      <c r="H521" s="20"/>
      <c r="N521" s="34"/>
      <c r="O521" s="63"/>
      <c r="P521" s="63"/>
      <c r="Q521" s="63"/>
    </row>
    <row r="522" spans="1:17" ht="15.75" customHeight="1" x14ac:dyDescent="0.2">
      <c r="A522" s="20"/>
      <c r="B522" s="22"/>
      <c r="C522" s="17">
        <f>IF(O522=0,IF(N522="Y",IF('Expense Categories'!$G$4="Y",G522-ROUND(E522,2)-ROUND(D522,2),Expenses!G522),G522),0)</f>
        <v>0</v>
      </c>
      <c r="D522" s="17">
        <f>IF(H522='Expense Categories'!A$2,IF(N522="Y",IF('Expense Categories'!$G$4="Y",IF(ISNUMBER(MATCH(H522,'Expense Categories'!$D$2:$D$15,0)),0,(($G522-$F522)/2)/'Expense Categories'!$I$1*'Expense Categories'!$G$1),0),0),IF(N522="Y",IF('Expense Categories'!$G$4="Y",IF(ISNUMBER(MATCH(H522,'Expense Categories'!$D$2:$D$15,0)),0,($G522-$F522)/'Expense Categories'!$I$1*'Expense Categories'!$G$1),0),0))</f>
        <v>0</v>
      </c>
      <c r="E522" s="17">
        <f>IF(H522='Expense Categories'!A$2,IF(N522="Y",IF('Expense Categories'!$G$4="Y",IF(ISNUMBER(MATCH(H522,'Expense Categories'!$D$2:$D$15,0)),0,(($G522-$F522)/2)/'Expense Categories'!$I$1*'Expense Categories'!$G$2),0),0),IF(N522="Y",IF('Expense Categories'!$G$4="Y",IF(ISNUMBER(MATCH(H522,'Expense Categories'!$D$2:$D$15,0)),0,($G522-$F522)/'Expense Categories'!$I$1*'Expense Categories'!$G$2),0),0))</f>
        <v>0</v>
      </c>
      <c r="F522" s="18"/>
      <c r="G522" s="26"/>
      <c r="H522" s="20"/>
      <c r="N522" s="34"/>
      <c r="O522" s="63"/>
      <c r="P522" s="63"/>
      <c r="Q522" s="63"/>
    </row>
    <row r="523" spans="1:17" ht="15.75" customHeight="1" x14ac:dyDescent="0.2">
      <c r="A523" s="20"/>
      <c r="B523" s="22"/>
      <c r="C523" s="17">
        <f>IF(O523=0,IF(N523="Y",IF('Expense Categories'!$G$4="Y",G523-ROUND(E523,2)-ROUND(D523,2),Expenses!G523),G523),0)</f>
        <v>0</v>
      </c>
      <c r="D523" s="17">
        <f>IF(H523='Expense Categories'!A$2,IF(N523="Y",IF('Expense Categories'!$G$4="Y",IF(ISNUMBER(MATCH(H523,'Expense Categories'!$D$2:$D$15,0)),0,(($G523-$F523)/2)/'Expense Categories'!$I$1*'Expense Categories'!$G$1),0),0),IF(N523="Y",IF('Expense Categories'!$G$4="Y",IF(ISNUMBER(MATCH(H523,'Expense Categories'!$D$2:$D$15,0)),0,($G523-$F523)/'Expense Categories'!$I$1*'Expense Categories'!$G$1),0),0))</f>
        <v>0</v>
      </c>
      <c r="E523" s="17">
        <f>IF(H523='Expense Categories'!A$2,IF(N523="Y",IF('Expense Categories'!$G$4="Y",IF(ISNUMBER(MATCH(H523,'Expense Categories'!$D$2:$D$15,0)),0,(($G523-$F523)/2)/'Expense Categories'!$I$1*'Expense Categories'!$G$2),0),0),IF(N523="Y",IF('Expense Categories'!$G$4="Y",IF(ISNUMBER(MATCH(H523,'Expense Categories'!$D$2:$D$15,0)),0,($G523-$F523)/'Expense Categories'!$I$1*'Expense Categories'!$G$2),0),0))</f>
        <v>0</v>
      </c>
      <c r="F523" s="18"/>
      <c r="G523" s="26"/>
      <c r="H523" s="20"/>
      <c r="N523" s="34"/>
      <c r="O523" s="63"/>
      <c r="P523" s="63"/>
      <c r="Q523" s="63"/>
    </row>
    <row r="524" spans="1:17" ht="15.75" customHeight="1" x14ac:dyDescent="0.2">
      <c r="A524" s="20"/>
      <c r="B524" s="22"/>
      <c r="C524" s="17">
        <f>IF(O524=0,IF(N524="Y",IF('Expense Categories'!$G$4="Y",G524-ROUND(E524,2)-ROUND(D524,2),Expenses!G524),G524),0)</f>
        <v>0</v>
      </c>
      <c r="D524" s="17">
        <f>IF(H524='Expense Categories'!A$2,IF(N524="Y",IF('Expense Categories'!$G$4="Y",IF(ISNUMBER(MATCH(H524,'Expense Categories'!$D$2:$D$15,0)),0,(($G524-$F524)/2)/'Expense Categories'!$I$1*'Expense Categories'!$G$1),0),0),IF(N524="Y",IF('Expense Categories'!$G$4="Y",IF(ISNUMBER(MATCH(H524,'Expense Categories'!$D$2:$D$15,0)),0,($G524-$F524)/'Expense Categories'!$I$1*'Expense Categories'!$G$1),0),0))</f>
        <v>0</v>
      </c>
      <c r="E524" s="17">
        <f>IF(H524='Expense Categories'!A$2,IF(N524="Y",IF('Expense Categories'!$G$4="Y",IF(ISNUMBER(MATCH(H524,'Expense Categories'!$D$2:$D$15,0)),0,(($G524-$F524)/2)/'Expense Categories'!$I$1*'Expense Categories'!$G$2),0),0),IF(N524="Y",IF('Expense Categories'!$G$4="Y",IF(ISNUMBER(MATCH(H524,'Expense Categories'!$D$2:$D$15,0)),0,($G524-$F524)/'Expense Categories'!$I$1*'Expense Categories'!$G$2),0),0))</f>
        <v>0</v>
      </c>
      <c r="F524" s="18"/>
      <c r="G524" s="26"/>
      <c r="H524" s="20"/>
      <c r="N524" s="34"/>
      <c r="O524" s="63"/>
      <c r="P524" s="63"/>
      <c r="Q524" s="63"/>
    </row>
    <row r="525" spans="1:17" ht="15.75" customHeight="1" x14ac:dyDescent="0.2">
      <c r="A525" s="20"/>
      <c r="B525" s="22"/>
      <c r="C525" s="17">
        <f>IF(O525=0,IF(N525="Y",IF('Expense Categories'!$G$4="Y",G525-ROUND(E525,2)-ROUND(D525,2),Expenses!G525),G525),0)</f>
        <v>0</v>
      </c>
      <c r="D525" s="17">
        <f>IF(H525='Expense Categories'!A$2,IF(N525="Y",IF('Expense Categories'!$G$4="Y",IF(ISNUMBER(MATCH(H525,'Expense Categories'!$D$2:$D$15,0)),0,(($G525-$F525)/2)/'Expense Categories'!$I$1*'Expense Categories'!$G$1),0),0),IF(N525="Y",IF('Expense Categories'!$G$4="Y",IF(ISNUMBER(MATCH(H525,'Expense Categories'!$D$2:$D$15,0)),0,($G525-$F525)/'Expense Categories'!$I$1*'Expense Categories'!$G$1),0),0))</f>
        <v>0</v>
      </c>
      <c r="E525" s="17">
        <f>IF(H525='Expense Categories'!A$2,IF(N525="Y",IF('Expense Categories'!$G$4="Y",IF(ISNUMBER(MATCH(H525,'Expense Categories'!$D$2:$D$15,0)),0,(($G525-$F525)/2)/'Expense Categories'!$I$1*'Expense Categories'!$G$2),0),0),IF(N525="Y",IF('Expense Categories'!$G$4="Y",IF(ISNUMBER(MATCH(H525,'Expense Categories'!$D$2:$D$15,0)),0,($G525-$F525)/'Expense Categories'!$I$1*'Expense Categories'!$G$2),0),0))</f>
        <v>0</v>
      </c>
      <c r="F525" s="18"/>
      <c r="G525" s="26"/>
      <c r="H525" s="20"/>
      <c r="N525" s="34"/>
      <c r="O525" s="63"/>
      <c r="P525" s="63"/>
      <c r="Q525" s="63"/>
    </row>
    <row r="526" spans="1:17" ht="15.75" customHeight="1" x14ac:dyDescent="0.2">
      <c r="A526" s="20"/>
      <c r="B526" s="22"/>
      <c r="C526" s="17">
        <f>IF(O526=0,IF(N526="Y",IF('Expense Categories'!$G$4="Y",G526-ROUND(E526,2)-ROUND(D526,2),Expenses!G526),G526),0)</f>
        <v>0</v>
      </c>
      <c r="D526" s="17">
        <f>IF(H526='Expense Categories'!A$2,IF(N526="Y",IF('Expense Categories'!$G$4="Y",IF(ISNUMBER(MATCH(H526,'Expense Categories'!$D$2:$D$15,0)),0,(($G526-$F526)/2)/'Expense Categories'!$I$1*'Expense Categories'!$G$1),0),0),IF(N526="Y",IF('Expense Categories'!$G$4="Y",IF(ISNUMBER(MATCH(H526,'Expense Categories'!$D$2:$D$15,0)),0,($G526-$F526)/'Expense Categories'!$I$1*'Expense Categories'!$G$1),0),0))</f>
        <v>0</v>
      </c>
      <c r="E526" s="17">
        <f>IF(H526='Expense Categories'!A$2,IF(N526="Y",IF('Expense Categories'!$G$4="Y",IF(ISNUMBER(MATCH(H526,'Expense Categories'!$D$2:$D$15,0)),0,(($G526-$F526)/2)/'Expense Categories'!$I$1*'Expense Categories'!$G$2),0),0),IF(N526="Y",IF('Expense Categories'!$G$4="Y",IF(ISNUMBER(MATCH(H526,'Expense Categories'!$D$2:$D$15,0)),0,($G526-$F526)/'Expense Categories'!$I$1*'Expense Categories'!$G$2),0),0))</f>
        <v>0</v>
      </c>
      <c r="F526" s="18"/>
      <c r="G526" s="26"/>
      <c r="H526" s="20"/>
      <c r="N526" s="34"/>
      <c r="O526" s="63"/>
      <c r="P526" s="63"/>
      <c r="Q526" s="63"/>
    </row>
    <row r="527" spans="1:17" ht="15.75" customHeight="1" x14ac:dyDescent="0.2">
      <c r="A527" s="20"/>
      <c r="B527" s="22"/>
      <c r="C527" s="17">
        <f>IF(O527=0,IF(N527="Y",IF('Expense Categories'!$G$4="Y",G527-ROUND(E527,2)-ROUND(D527,2),Expenses!G527),G527),0)</f>
        <v>0</v>
      </c>
      <c r="D527" s="17">
        <f>IF(H527='Expense Categories'!A$2,IF(N527="Y",IF('Expense Categories'!$G$4="Y",IF(ISNUMBER(MATCH(H527,'Expense Categories'!$D$2:$D$15,0)),0,(($G527-$F527)/2)/'Expense Categories'!$I$1*'Expense Categories'!$G$1),0),0),IF(N527="Y",IF('Expense Categories'!$G$4="Y",IF(ISNUMBER(MATCH(H527,'Expense Categories'!$D$2:$D$15,0)),0,($G527-$F527)/'Expense Categories'!$I$1*'Expense Categories'!$G$1),0),0))</f>
        <v>0</v>
      </c>
      <c r="E527" s="17">
        <f>IF(H527='Expense Categories'!A$2,IF(N527="Y",IF('Expense Categories'!$G$4="Y",IF(ISNUMBER(MATCH(H527,'Expense Categories'!$D$2:$D$15,0)),0,(($G527-$F527)/2)/'Expense Categories'!$I$1*'Expense Categories'!$G$2),0),0),IF(N527="Y",IF('Expense Categories'!$G$4="Y",IF(ISNUMBER(MATCH(H527,'Expense Categories'!$D$2:$D$15,0)),0,($G527-$F527)/'Expense Categories'!$I$1*'Expense Categories'!$G$2),0),0))</f>
        <v>0</v>
      </c>
      <c r="F527" s="18"/>
      <c r="G527" s="26"/>
      <c r="H527" s="20"/>
      <c r="N527" s="34"/>
      <c r="O527" s="63"/>
      <c r="P527" s="63"/>
      <c r="Q527" s="63"/>
    </row>
    <row r="528" spans="1:17" ht="15.75" customHeight="1" x14ac:dyDescent="0.2">
      <c r="A528" s="20"/>
      <c r="B528" s="22"/>
      <c r="C528" s="17">
        <f>IF(O528=0,IF(N528="Y",IF('Expense Categories'!$G$4="Y",G528-ROUND(E528,2)-ROUND(D528,2),Expenses!G528),G528),0)</f>
        <v>0</v>
      </c>
      <c r="D528" s="17">
        <f>IF(H528='Expense Categories'!A$2,IF(N528="Y",IF('Expense Categories'!$G$4="Y",IF(ISNUMBER(MATCH(H528,'Expense Categories'!$D$2:$D$15,0)),0,(($G528-$F528)/2)/'Expense Categories'!$I$1*'Expense Categories'!$G$1),0),0),IF(N528="Y",IF('Expense Categories'!$G$4="Y",IF(ISNUMBER(MATCH(H528,'Expense Categories'!$D$2:$D$15,0)),0,($G528-$F528)/'Expense Categories'!$I$1*'Expense Categories'!$G$1),0),0))</f>
        <v>0</v>
      </c>
      <c r="E528" s="17">
        <f>IF(H528='Expense Categories'!A$2,IF(N528="Y",IF('Expense Categories'!$G$4="Y",IF(ISNUMBER(MATCH(H528,'Expense Categories'!$D$2:$D$15,0)),0,(($G528-$F528)/2)/'Expense Categories'!$I$1*'Expense Categories'!$G$2),0),0),IF(N528="Y",IF('Expense Categories'!$G$4="Y",IF(ISNUMBER(MATCH(H528,'Expense Categories'!$D$2:$D$15,0)),0,($G528-$F528)/'Expense Categories'!$I$1*'Expense Categories'!$G$2),0),0))</f>
        <v>0</v>
      </c>
      <c r="F528" s="18"/>
      <c r="G528" s="26"/>
      <c r="H528" s="20"/>
      <c r="N528" s="34"/>
      <c r="O528" s="63"/>
      <c r="P528" s="63"/>
      <c r="Q528" s="63"/>
    </row>
    <row r="529" spans="1:17" ht="15.75" customHeight="1" x14ac:dyDescent="0.2">
      <c r="A529" s="20"/>
      <c r="B529" s="22"/>
      <c r="C529" s="17">
        <f>IF(O529=0,IF(N529="Y",IF('Expense Categories'!$G$4="Y",G529-ROUND(E529,2)-ROUND(D529,2),Expenses!G529),G529),0)</f>
        <v>0</v>
      </c>
      <c r="D529" s="17">
        <f>IF(H529='Expense Categories'!A$2,IF(N529="Y",IF('Expense Categories'!$G$4="Y",IF(ISNUMBER(MATCH(H529,'Expense Categories'!$D$2:$D$15,0)),0,(($G529-$F529)/2)/'Expense Categories'!$I$1*'Expense Categories'!$G$1),0),0),IF(N529="Y",IF('Expense Categories'!$G$4="Y",IF(ISNUMBER(MATCH(H529,'Expense Categories'!$D$2:$D$15,0)),0,($G529-$F529)/'Expense Categories'!$I$1*'Expense Categories'!$G$1),0),0))</f>
        <v>0</v>
      </c>
      <c r="E529" s="17">
        <f>IF(H529='Expense Categories'!A$2,IF(N529="Y",IF('Expense Categories'!$G$4="Y",IF(ISNUMBER(MATCH(H529,'Expense Categories'!$D$2:$D$15,0)),0,(($G529-$F529)/2)/'Expense Categories'!$I$1*'Expense Categories'!$G$2),0),0),IF(N529="Y",IF('Expense Categories'!$G$4="Y",IF(ISNUMBER(MATCH(H529,'Expense Categories'!$D$2:$D$15,0)),0,($G529-$F529)/'Expense Categories'!$I$1*'Expense Categories'!$G$2),0),0))</f>
        <v>0</v>
      </c>
      <c r="F529" s="18"/>
      <c r="G529" s="26"/>
      <c r="H529" s="20"/>
      <c r="N529" s="34"/>
      <c r="O529" s="63"/>
      <c r="P529" s="63"/>
      <c r="Q529" s="63"/>
    </row>
    <row r="530" spans="1:17" ht="15.75" customHeight="1" x14ac:dyDescent="0.2">
      <c r="A530" s="20"/>
      <c r="B530" s="22"/>
      <c r="C530" s="17">
        <f>IF(O530=0,IF(N530="Y",IF('Expense Categories'!$G$4="Y",G530-ROUND(E530,2)-ROUND(D530,2),Expenses!G530),G530),0)</f>
        <v>0</v>
      </c>
      <c r="D530" s="17">
        <f>IF(H530='Expense Categories'!A$2,IF(N530="Y",IF('Expense Categories'!$G$4="Y",IF(ISNUMBER(MATCH(H530,'Expense Categories'!$D$2:$D$15,0)),0,(($G530-$F530)/2)/'Expense Categories'!$I$1*'Expense Categories'!$G$1),0),0),IF(N530="Y",IF('Expense Categories'!$G$4="Y",IF(ISNUMBER(MATCH(H530,'Expense Categories'!$D$2:$D$15,0)),0,($G530-$F530)/'Expense Categories'!$I$1*'Expense Categories'!$G$1),0),0))</f>
        <v>0</v>
      </c>
      <c r="E530" s="17">
        <f>IF(H530='Expense Categories'!A$2,IF(N530="Y",IF('Expense Categories'!$G$4="Y",IF(ISNUMBER(MATCH(H530,'Expense Categories'!$D$2:$D$15,0)),0,(($G530-$F530)/2)/'Expense Categories'!$I$1*'Expense Categories'!$G$2),0),0),IF(N530="Y",IF('Expense Categories'!$G$4="Y",IF(ISNUMBER(MATCH(H530,'Expense Categories'!$D$2:$D$15,0)),0,($G530-$F530)/'Expense Categories'!$I$1*'Expense Categories'!$G$2),0),0))</f>
        <v>0</v>
      </c>
      <c r="F530" s="18"/>
      <c r="G530" s="26"/>
      <c r="H530" s="20"/>
      <c r="N530" s="34"/>
      <c r="O530" s="63"/>
      <c r="P530" s="63"/>
      <c r="Q530" s="63"/>
    </row>
    <row r="531" spans="1:17" ht="15.75" customHeight="1" x14ac:dyDescent="0.2">
      <c r="A531" s="20"/>
      <c r="B531" s="22"/>
      <c r="C531" s="17">
        <f>IF(O531=0,IF(N531="Y",IF('Expense Categories'!$G$4="Y",G531-ROUND(E531,2)-ROUND(D531,2),Expenses!G531),G531),0)</f>
        <v>0</v>
      </c>
      <c r="D531" s="17">
        <f>IF(H531='Expense Categories'!A$2,IF(N531="Y",IF('Expense Categories'!$G$4="Y",IF(ISNUMBER(MATCH(H531,'Expense Categories'!$D$2:$D$15,0)),0,(($G531-$F531)/2)/'Expense Categories'!$I$1*'Expense Categories'!$G$1),0),0),IF(N531="Y",IF('Expense Categories'!$G$4="Y",IF(ISNUMBER(MATCH(H531,'Expense Categories'!$D$2:$D$15,0)),0,($G531-$F531)/'Expense Categories'!$I$1*'Expense Categories'!$G$1),0),0))</f>
        <v>0</v>
      </c>
      <c r="E531" s="17">
        <f>IF(H531='Expense Categories'!A$2,IF(N531="Y",IF('Expense Categories'!$G$4="Y",IF(ISNUMBER(MATCH(H531,'Expense Categories'!$D$2:$D$15,0)),0,(($G531-$F531)/2)/'Expense Categories'!$I$1*'Expense Categories'!$G$2),0),0),IF(N531="Y",IF('Expense Categories'!$G$4="Y",IF(ISNUMBER(MATCH(H531,'Expense Categories'!$D$2:$D$15,0)),0,($G531-$F531)/'Expense Categories'!$I$1*'Expense Categories'!$G$2),0),0))</f>
        <v>0</v>
      </c>
      <c r="F531" s="18"/>
      <c r="G531" s="26"/>
      <c r="H531" s="20"/>
      <c r="N531" s="34"/>
      <c r="O531" s="63"/>
      <c r="P531" s="63"/>
      <c r="Q531" s="63"/>
    </row>
    <row r="532" spans="1:17" ht="15.75" customHeight="1" x14ac:dyDescent="0.2">
      <c r="A532" s="20"/>
      <c r="B532" s="22"/>
      <c r="C532" s="17">
        <f>IF(O532=0,IF(N532="Y",IF('Expense Categories'!$G$4="Y",G532-ROUND(E532,2)-ROUND(D532,2),Expenses!G532),G532),0)</f>
        <v>0</v>
      </c>
      <c r="D532" s="17">
        <f>IF(H532='Expense Categories'!A$2,IF(N532="Y",IF('Expense Categories'!$G$4="Y",IF(ISNUMBER(MATCH(H532,'Expense Categories'!$D$2:$D$15,0)),0,(($G532-$F532)/2)/'Expense Categories'!$I$1*'Expense Categories'!$G$1),0),0),IF(N532="Y",IF('Expense Categories'!$G$4="Y",IF(ISNUMBER(MATCH(H532,'Expense Categories'!$D$2:$D$15,0)),0,($G532-$F532)/'Expense Categories'!$I$1*'Expense Categories'!$G$1),0),0))</f>
        <v>0</v>
      </c>
      <c r="E532" s="17">
        <f>IF(H532='Expense Categories'!A$2,IF(N532="Y",IF('Expense Categories'!$G$4="Y",IF(ISNUMBER(MATCH(H532,'Expense Categories'!$D$2:$D$15,0)),0,(($G532-$F532)/2)/'Expense Categories'!$I$1*'Expense Categories'!$G$2),0),0),IF(N532="Y",IF('Expense Categories'!$G$4="Y",IF(ISNUMBER(MATCH(H532,'Expense Categories'!$D$2:$D$15,0)),0,($G532-$F532)/'Expense Categories'!$I$1*'Expense Categories'!$G$2),0),0))</f>
        <v>0</v>
      </c>
      <c r="F532" s="18"/>
      <c r="G532" s="26"/>
      <c r="H532" s="20"/>
      <c r="N532" s="34"/>
      <c r="O532" s="63"/>
      <c r="P532" s="63"/>
      <c r="Q532" s="63"/>
    </row>
    <row r="533" spans="1:17" ht="15.75" customHeight="1" x14ac:dyDescent="0.2">
      <c r="A533" s="20"/>
      <c r="B533" s="22"/>
      <c r="C533" s="17">
        <f>IF(O533=0,IF(N533="Y",IF('Expense Categories'!$G$4="Y",G533-ROUND(E533,2)-ROUND(D533,2),Expenses!G533),G533),0)</f>
        <v>0</v>
      </c>
      <c r="D533" s="17">
        <f>IF(H533='Expense Categories'!A$2,IF(N533="Y",IF('Expense Categories'!$G$4="Y",IF(ISNUMBER(MATCH(H533,'Expense Categories'!$D$2:$D$15,0)),0,(($G533-$F533)/2)/'Expense Categories'!$I$1*'Expense Categories'!$G$1),0),0),IF(N533="Y",IF('Expense Categories'!$G$4="Y",IF(ISNUMBER(MATCH(H533,'Expense Categories'!$D$2:$D$15,0)),0,($G533-$F533)/'Expense Categories'!$I$1*'Expense Categories'!$G$1),0),0))</f>
        <v>0</v>
      </c>
      <c r="E533" s="17">
        <f>IF(H533='Expense Categories'!A$2,IF(N533="Y",IF('Expense Categories'!$G$4="Y",IF(ISNUMBER(MATCH(H533,'Expense Categories'!$D$2:$D$15,0)),0,(($G533-$F533)/2)/'Expense Categories'!$I$1*'Expense Categories'!$G$2),0),0),IF(N533="Y",IF('Expense Categories'!$G$4="Y",IF(ISNUMBER(MATCH(H533,'Expense Categories'!$D$2:$D$15,0)),0,($G533-$F533)/'Expense Categories'!$I$1*'Expense Categories'!$G$2),0),0))</f>
        <v>0</v>
      </c>
      <c r="F533" s="18"/>
      <c r="G533" s="26"/>
      <c r="H533" s="20"/>
      <c r="N533" s="34"/>
      <c r="O533" s="63"/>
      <c r="P533" s="63"/>
      <c r="Q533" s="63"/>
    </row>
    <row r="534" spans="1:17" ht="15.75" customHeight="1" x14ac:dyDescent="0.2">
      <c r="A534" s="20"/>
      <c r="B534" s="22"/>
      <c r="C534" s="17">
        <f>IF(O534=0,IF(N534="Y",IF('Expense Categories'!$G$4="Y",G534-ROUND(E534,2)-ROUND(D534,2),Expenses!G534),G534),0)</f>
        <v>0</v>
      </c>
      <c r="D534" s="17">
        <f>IF(H534='Expense Categories'!A$2,IF(N534="Y",IF('Expense Categories'!$G$4="Y",IF(ISNUMBER(MATCH(H534,'Expense Categories'!$D$2:$D$15,0)),0,(($G534-$F534)/2)/'Expense Categories'!$I$1*'Expense Categories'!$G$1),0),0),IF(N534="Y",IF('Expense Categories'!$G$4="Y",IF(ISNUMBER(MATCH(H534,'Expense Categories'!$D$2:$D$15,0)),0,($G534-$F534)/'Expense Categories'!$I$1*'Expense Categories'!$G$1),0),0))</f>
        <v>0</v>
      </c>
      <c r="E534" s="17">
        <f>IF(H534='Expense Categories'!A$2,IF(N534="Y",IF('Expense Categories'!$G$4="Y",IF(ISNUMBER(MATCH(H534,'Expense Categories'!$D$2:$D$15,0)),0,(($G534-$F534)/2)/'Expense Categories'!$I$1*'Expense Categories'!$G$2),0),0),IF(N534="Y",IF('Expense Categories'!$G$4="Y",IF(ISNUMBER(MATCH(H534,'Expense Categories'!$D$2:$D$15,0)),0,($G534-$F534)/'Expense Categories'!$I$1*'Expense Categories'!$G$2),0),0))</f>
        <v>0</v>
      </c>
      <c r="F534" s="18"/>
      <c r="G534" s="26"/>
      <c r="H534" s="20"/>
      <c r="N534" s="34"/>
      <c r="O534" s="63"/>
      <c r="P534" s="63"/>
      <c r="Q534" s="63"/>
    </row>
    <row r="535" spans="1:17" ht="15.75" customHeight="1" x14ac:dyDescent="0.2">
      <c r="A535" s="20"/>
      <c r="B535" s="22"/>
      <c r="C535" s="17">
        <f>IF(O535=0,IF(N535="Y",IF('Expense Categories'!$G$4="Y",G535-ROUND(E535,2)-ROUND(D535,2),Expenses!G535),G535),0)</f>
        <v>0</v>
      </c>
      <c r="D535" s="17">
        <f>IF(H535='Expense Categories'!A$2,IF(N535="Y",IF('Expense Categories'!$G$4="Y",IF(ISNUMBER(MATCH(H535,'Expense Categories'!$D$2:$D$15,0)),0,(($G535-$F535)/2)/'Expense Categories'!$I$1*'Expense Categories'!$G$1),0),0),IF(N535="Y",IF('Expense Categories'!$G$4="Y",IF(ISNUMBER(MATCH(H535,'Expense Categories'!$D$2:$D$15,0)),0,($G535-$F535)/'Expense Categories'!$I$1*'Expense Categories'!$G$1),0),0))</f>
        <v>0</v>
      </c>
      <c r="E535" s="17">
        <f>IF(H535='Expense Categories'!A$2,IF(N535="Y",IF('Expense Categories'!$G$4="Y",IF(ISNUMBER(MATCH(H535,'Expense Categories'!$D$2:$D$15,0)),0,(($G535-$F535)/2)/'Expense Categories'!$I$1*'Expense Categories'!$G$2),0),0),IF(N535="Y",IF('Expense Categories'!$G$4="Y",IF(ISNUMBER(MATCH(H535,'Expense Categories'!$D$2:$D$15,0)),0,($G535-$F535)/'Expense Categories'!$I$1*'Expense Categories'!$G$2),0),0))</f>
        <v>0</v>
      </c>
      <c r="F535" s="18"/>
      <c r="G535" s="26"/>
      <c r="H535" s="20"/>
      <c r="N535" s="34"/>
      <c r="O535" s="63"/>
      <c r="P535" s="63"/>
      <c r="Q535" s="63"/>
    </row>
    <row r="536" spans="1:17" ht="15.75" customHeight="1" x14ac:dyDescent="0.2">
      <c r="A536" s="20"/>
      <c r="B536" s="22"/>
      <c r="C536" s="17">
        <f>IF(O536=0,IF(N536="Y",IF('Expense Categories'!$G$4="Y",G536-ROUND(E536,2)-ROUND(D536,2),Expenses!G536),G536),0)</f>
        <v>0</v>
      </c>
      <c r="D536" s="17">
        <f>IF(H536='Expense Categories'!A$2,IF(N536="Y",IF('Expense Categories'!$G$4="Y",IF(ISNUMBER(MATCH(H536,'Expense Categories'!$D$2:$D$15,0)),0,(($G536-$F536)/2)/'Expense Categories'!$I$1*'Expense Categories'!$G$1),0),0),IF(N536="Y",IF('Expense Categories'!$G$4="Y",IF(ISNUMBER(MATCH(H536,'Expense Categories'!$D$2:$D$15,0)),0,($G536-$F536)/'Expense Categories'!$I$1*'Expense Categories'!$G$1),0),0))</f>
        <v>0</v>
      </c>
      <c r="E536" s="17">
        <f>IF(H536='Expense Categories'!A$2,IF(N536="Y",IF('Expense Categories'!$G$4="Y",IF(ISNUMBER(MATCH(H536,'Expense Categories'!$D$2:$D$15,0)),0,(($G536-$F536)/2)/'Expense Categories'!$I$1*'Expense Categories'!$G$2),0),0),IF(N536="Y",IF('Expense Categories'!$G$4="Y",IF(ISNUMBER(MATCH(H536,'Expense Categories'!$D$2:$D$15,0)),0,($G536-$F536)/'Expense Categories'!$I$1*'Expense Categories'!$G$2),0),0))</f>
        <v>0</v>
      </c>
      <c r="F536" s="18"/>
      <c r="G536" s="26"/>
      <c r="H536" s="20"/>
      <c r="N536" s="34"/>
      <c r="O536" s="63"/>
      <c r="P536" s="63"/>
      <c r="Q536" s="63"/>
    </row>
    <row r="537" spans="1:17" ht="15.75" customHeight="1" x14ac:dyDescent="0.2">
      <c r="A537" s="20"/>
      <c r="B537" s="22"/>
      <c r="C537" s="17">
        <f>IF(O537=0,IF(N537="Y",IF('Expense Categories'!$G$4="Y",G537-ROUND(E537,2)-ROUND(D537,2),Expenses!G537),G537),0)</f>
        <v>0</v>
      </c>
      <c r="D537" s="17">
        <f>IF(H537='Expense Categories'!A$2,IF(N537="Y",IF('Expense Categories'!$G$4="Y",IF(ISNUMBER(MATCH(H537,'Expense Categories'!$D$2:$D$15,0)),0,(($G537-$F537)/2)/'Expense Categories'!$I$1*'Expense Categories'!$G$1),0),0),IF(N537="Y",IF('Expense Categories'!$G$4="Y",IF(ISNUMBER(MATCH(H537,'Expense Categories'!$D$2:$D$15,0)),0,($G537-$F537)/'Expense Categories'!$I$1*'Expense Categories'!$G$1),0),0))</f>
        <v>0</v>
      </c>
      <c r="E537" s="17">
        <f>IF(H537='Expense Categories'!A$2,IF(N537="Y",IF('Expense Categories'!$G$4="Y",IF(ISNUMBER(MATCH(H537,'Expense Categories'!$D$2:$D$15,0)),0,(($G537-$F537)/2)/'Expense Categories'!$I$1*'Expense Categories'!$G$2),0),0),IF(N537="Y",IF('Expense Categories'!$G$4="Y",IF(ISNUMBER(MATCH(H537,'Expense Categories'!$D$2:$D$15,0)),0,($G537-$F537)/'Expense Categories'!$I$1*'Expense Categories'!$G$2),0),0))</f>
        <v>0</v>
      </c>
      <c r="F537" s="18"/>
      <c r="G537" s="26"/>
      <c r="H537" s="20"/>
      <c r="N537" s="34"/>
      <c r="O537" s="63"/>
      <c r="P537" s="63"/>
      <c r="Q537" s="63"/>
    </row>
    <row r="538" spans="1:17" ht="15.75" customHeight="1" x14ac:dyDescent="0.2">
      <c r="A538" s="20"/>
      <c r="B538" s="22"/>
      <c r="C538" s="17">
        <f>IF(O538=0,IF(N538="Y",IF('Expense Categories'!$G$4="Y",G538-ROUND(E538,2)-ROUND(D538,2),Expenses!G538),G538),0)</f>
        <v>0</v>
      </c>
      <c r="D538" s="17">
        <f>IF(H538='Expense Categories'!A$2,IF(N538="Y",IF('Expense Categories'!$G$4="Y",IF(ISNUMBER(MATCH(H538,'Expense Categories'!$D$2:$D$15,0)),0,(($G538-$F538)/2)/'Expense Categories'!$I$1*'Expense Categories'!$G$1),0),0),IF(N538="Y",IF('Expense Categories'!$G$4="Y",IF(ISNUMBER(MATCH(H538,'Expense Categories'!$D$2:$D$15,0)),0,($G538-$F538)/'Expense Categories'!$I$1*'Expense Categories'!$G$1),0),0))</f>
        <v>0</v>
      </c>
      <c r="E538" s="17">
        <f>IF(H538='Expense Categories'!A$2,IF(N538="Y",IF('Expense Categories'!$G$4="Y",IF(ISNUMBER(MATCH(H538,'Expense Categories'!$D$2:$D$15,0)),0,(($G538-$F538)/2)/'Expense Categories'!$I$1*'Expense Categories'!$G$2),0),0),IF(N538="Y",IF('Expense Categories'!$G$4="Y",IF(ISNUMBER(MATCH(H538,'Expense Categories'!$D$2:$D$15,0)),0,($G538-$F538)/'Expense Categories'!$I$1*'Expense Categories'!$G$2),0),0))</f>
        <v>0</v>
      </c>
      <c r="F538" s="18"/>
      <c r="G538" s="26"/>
      <c r="H538" s="20"/>
      <c r="N538" s="34"/>
      <c r="O538" s="63"/>
      <c r="P538" s="63"/>
      <c r="Q538" s="63"/>
    </row>
    <row r="539" spans="1:17" ht="15.75" customHeight="1" x14ac:dyDescent="0.2">
      <c r="A539" s="20"/>
      <c r="B539" s="22"/>
      <c r="C539" s="17">
        <f>IF(O539=0,IF(N539="Y",IF('Expense Categories'!$G$4="Y",G539-ROUND(E539,2)-ROUND(D539,2),Expenses!G539),G539),0)</f>
        <v>0</v>
      </c>
      <c r="D539" s="17">
        <f>IF(H539='Expense Categories'!A$2,IF(N539="Y",IF('Expense Categories'!$G$4="Y",IF(ISNUMBER(MATCH(H539,'Expense Categories'!$D$2:$D$15,0)),0,(($G539-$F539)/2)/'Expense Categories'!$I$1*'Expense Categories'!$G$1),0),0),IF(N539="Y",IF('Expense Categories'!$G$4="Y",IF(ISNUMBER(MATCH(H539,'Expense Categories'!$D$2:$D$15,0)),0,($G539-$F539)/'Expense Categories'!$I$1*'Expense Categories'!$G$1),0),0))</f>
        <v>0</v>
      </c>
      <c r="E539" s="17">
        <f>IF(H539='Expense Categories'!A$2,IF(N539="Y",IF('Expense Categories'!$G$4="Y",IF(ISNUMBER(MATCH(H539,'Expense Categories'!$D$2:$D$15,0)),0,(($G539-$F539)/2)/'Expense Categories'!$I$1*'Expense Categories'!$G$2),0),0),IF(N539="Y",IF('Expense Categories'!$G$4="Y",IF(ISNUMBER(MATCH(H539,'Expense Categories'!$D$2:$D$15,0)),0,($G539-$F539)/'Expense Categories'!$I$1*'Expense Categories'!$G$2),0),0))</f>
        <v>0</v>
      </c>
      <c r="F539" s="18"/>
      <c r="G539" s="26"/>
      <c r="H539" s="20"/>
      <c r="N539" s="34"/>
      <c r="O539" s="63"/>
      <c r="P539" s="63"/>
      <c r="Q539" s="63"/>
    </row>
    <row r="540" spans="1:17" ht="15.75" customHeight="1" x14ac:dyDescent="0.2">
      <c r="A540" s="20"/>
      <c r="B540" s="22"/>
      <c r="C540" s="17">
        <f>IF(O540=0,IF(N540="Y",IF('Expense Categories'!$G$4="Y",G540-ROUND(E540,2)-ROUND(D540,2),Expenses!G540),G540),0)</f>
        <v>0</v>
      </c>
      <c r="D540" s="17">
        <f>IF(H540='Expense Categories'!A$2,IF(N540="Y",IF('Expense Categories'!$G$4="Y",IF(ISNUMBER(MATCH(H540,'Expense Categories'!$D$2:$D$15,0)),0,(($G540-$F540)/2)/'Expense Categories'!$I$1*'Expense Categories'!$G$1),0),0),IF(N540="Y",IF('Expense Categories'!$G$4="Y",IF(ISNUMBER(MATCH(H540,'Expense Categories'!$D$2:$D$15,0)),0,($G540-$F540)/'Expense Categories'!$I$1*'Expense Categories'!$G$1),0),0))</f>
        <v>0</v>
      </c>
      <c r="E540" s="17">
        <f>IF(H540='Expense Categories'!A$2,IF(N540="Y",IF('Expense Categories'!$G$4="Y",IF(ISNUMBER(MATCH(H540,'Expense Categories'!$D$2:$D$15,0)),0,(($G540-$F540)/2)/'Expense Categories'!$I$1*'Expense Categories'!$G$2),0),0),IF(N540="Y",IF('Expense Categories'!$G$4="Y",IF(ISNUMBER(MATCH(H540,'Expense Categories'!$D$2:$D$15,0)),0,($G540-$F540)/'Expense Categories'!$I$1*'Expense Categories'!$G$2),0),0))</f>
        <v>0</v>
      </c>
      <c r="F540" s="18"/>
      <c r="G540" s="26"/>
      <c r="H540" s="20"/>
      <c r="N540" s="34"/>
      <c r="O540" s="63"/>
      <c r="P540" s="63"/>
      <c r="Q540" s="63"/>
    </row>
    <row r="541" spans="1:17" ht="15.75" customHeight="1" x14ac:dyDescent="0.2">
      <c r="A541" s="20"/>
      <c r="B541" s="22"/>
      <c r="C541" s="17">
        <f>IF(O541=0,IF(N541="Y",IF('Expense Categories'!$G$4="Y",G541-ROUND(E541,2)-ROUND(D541,2),Expenses!G541),G541),0)</f>
        <v>0</v>
      </c>
      <c r="D541" s="17">
        <f>IF(H541='Expense Categories'!A$2,IF(N541="Y",IF('Expense Categories'!$G$4="Y",IF(ISNUMBER(MATCH(H541,'Expense Categories'!$D$2:$D$15,0)),0,(($G541-$F541)/2)/'Expense Categories'!$I$1*'Expense Categories'!$G$1),0),0),IF(N541="Y",IF('Expense Categories'!$G$4="Y",IF(ISNUMBER(MATCH(H541,'Expense Categories'!$D$2:$D$15,0)),0,($G541-$F541)/'Expense Categories'!$I$1*'Expense Categories'!$G$1),0),0))</f>
        <v>0</v>
      </c>
      <c r="E541" s="17">
        <f>IF(H541='Expense Categories'!A$2,IF(N541="Y",IF('Expense Categories'!$G$4="Y",IF(ISNUMBER(MATCH(H541,'Expense Categories'!$D$2:$D$15,0)),0,(($G541-$F541)/2)/'Expense Categories'!$I$1*'Expense Categories'!$G$2),0),0),IF(N541="Y",IF('Expense Categories'!$G$4="Y",IF(ISNUMBER(MATCH(H541,'Expense Categories'!$D$2:$D$15,0)),0,($G541-$F541)/'Expense Categories'!$I$1*'Expense Categories'!$G$2),0),0))</f>
        <v>0</v>
      </c>
      <c r="F541" s="18"/>
      <c r="G541" s="26"/>
      <c r="H541" s="20"/>
      <c r="N541" s="34"/>
      <c r="O541" s="63"/>
      <c r="P541" s="63"/>
      <c r="Q541" s="63"/>
    </row>
    <row r="542" spans="1:17" ht="15.75" customHeight="1" x14ac:dyDescent="0.2">
      <c r="A542" s="20"/>
      <c r="B542" s="22"/>
      <c r="C542" s="17">
        <f>IF(O542=0,IF(N542="Y",IF('Expense Categories'!$G$4="Y",G542-ROUND(E542,2)-ROUND(D542,2),Expenses!G542),G542),0)</f>
        <v>0</v>
      </c>
      <c r="D542" s="17">
        <f>IF(H542='Expense Categories'!A$2,IF(N542="Y",IF('Expense Categories'!$G$4="Y",IF(ISNUMBER(MATCH(H542,'Expense Categories'!$D$2:$D$15,0)),0,(($G542-$F542)/2)/'Expense Categories'!$I$1*'Expense Categories'!$G$1),0),0),IF(N542="Y",IF('Expense Categories'!$G$4="Y",IF(ISNUMBER(MATCH(H542,'Expense Categories'!$D$2:$D$15,0)),0,($G542-$F542)/'Expense Categories'!$I$1*'Expense Categories'!$G$1),0),0))</f>
        <v>0</v>
      </c>
      <c r="E542" s="17">
        <f>IF(H542='Expense Categories'!A$2,IF(N542="Y",IF('Expense Categories'!$G$4="Y",IF(ISNUMBER(MATCH(H542,'Expense Categories'!$D$2:$D$15,0)),0,(($G542-$F542)/2)/'Expense Categories'!$I$1*'Expense Categories'!$G$2),0),0),IF(N542="Y",IF('Expense Categories'!$G$4="Y",IF(ISNUMBER(MATCH(H542,'Expense Categories'!$D$2:$D$15,0)),0,($G542-$F542)/'Expense Categories'!$I$1*'Expense Categories'!$G$2),0),0))</f>
        <v>0</v>
      </c>
      <c r="F542" s="18"/>
      <c r="G542" s="26"/>
      <c r="H542" s="20"/>
      <c r="N542" s="34"/>
      <c r="O542" s="63"/>
      <c r="P542" s="63"/>
      <c r="Q542" s="63"/>
    </row>
    <row r="543" spans="1:17" ht="15.75" customHeight="1" x14ac:dyDescent="0.2">
      <c r="A543" s="20"/>
      <c r="B543" s="22"/>
      <c r="C543" s="17">
        <f>IF(O543=0,IF(N543="Y",IF('Expense Categories'!$G$4="Y",G543-ROUND(E543,2)-ROUND(D543,2),Expenses!G543),G543),0)</f>
        <v>0</v>
      </c>
      <c r="D543" s="17">
        <f>IF(H543='Expense Categories'!A$2,IF(N543="Y",IF('Expense Categories'!$G$4="Y",IF(ISNUMBER(MATCH(H543,'Expense Categories'!$D$2:$D$15,0)),0,(($G543-$F543)/2)/'Expense Categories'!$I$1*'Expense Categories'!$G$1),0),0),IF(N543="Y",IF('Expense Categories'!$G$4="Y",IF(ISNUMBER(MATCH(H543,'Expense Categories'!$D$2:$D$15,0)),0,($G543-$F543)/'Expense Categories'!$I$1*'Expense Categories'!$G$1),0),0))</f>
        <v>0</v>
      </c>
      <c r="E543" s="17">
        <f>IF(H543='Expense Categories'!A$2,IF(N543="Y",IF('Expense Categories'!$G$4="Y",IF(ISNUMBER(MATCH(H543,'Expense Categories'!$D$2:$D$15,0)),0,(($G543-$F543)/2)/'Expense Categories'!$I$1*'Expense Categories'!$G$2),0),0),IF(N543="Y",IF('Expense Categories'!$G$4="Y",IF(ISNUMBER(MATCH(H543,'Expense Categories'!$D$2:$D$15,0)),0,($G543-$F543)/'Expense Categories'!$I$1*'Expense Categories'!$G$2),0),0))</f>
        <v>0</v>
      </c>
      <c r="F543" s="18"/>
      <c r="G543" s="26"/>
      <c r="H543" s="20"/>
      <c r="N543" s="34"/>
      <c r="O543" s="63"/>
      <c r="P543" s="63"/>
      <c r="Q543" s="63"/>
    </row>
    <row r="544" spans="1:17" ht="15.75" customHeight="1" x14ac:dyDescent="0.2">
      <c r="A544" s="20"/>
      <c r="B544" s="22"/>
      <c r="C544" s="17">
        <f>IF(O544=0,IF(N544="Y",IF('Expense Categories'!$G$4="Y",G544-ROUND(E544,2)-ROUND(D544,2),Expenses!G544),G544),0)</f>
        <v>0</v>
      </c>
      <c r="D544" s="17">
        <f>IF(H544='Expense Categories'!A$2,IF(N544="Y",IF('Expense Categories'!$G$4="Y",IF(ISNUMBER(MATCH(H544,'Expense Categories'!$D$2:$D$15,0)),0,(($G544-$F544)/2)/'Expense Categories'!$I$1*'Expense Categories'!$G$1),0),0),IF(N544="Y",IF('Expense Categories'!$G$4="Y",IF(ISNUMBER(MATCH(H544,'Expense Categories'!$D$2:$D$15,0)),0,($G544-$F544)/'Expense Categories'!$I$1*'Expense Categories'!$G$1),0),0))</f>
        <v>0</v>
      </c>
      <c r="E544" s="17">
        <f>IF(H544='Expense Categories'!A$2,IF(N544="Y",IF('Expense Categories'!$G$4="Y",IF(ISNUMBER(MATCH(H544,'Expense Categories'!$D$2:$D$15,0)),0,(($G544-$F544)/2)/'Expense Categories'!$I$1*'Expense Categories'!$G$2),0),0),IF(N544="Y",IF('Expense Categories'!$G$4="Y",IF(ISNUMBER(MATCH(H544,'Expense Categories'!$D$2:$D$15,0)),0,($G544-$F544)/'Expense Categories'!$I$1*'Expense Categories'!$G$2),0),0))</f>
        <v>0</v>
      </c>
      <c r="F544" s="18"/>
      <c r="G544" s="26"/>
      <c r="H544" s="20"/>
      <c r="N544" s="34"/>
      <c r="O544" s="63"/>
      <c r="P544" s="63"/>
      <c r="Q544" s="63"/>
    </row>
    <row r="545" spans="1:17" ht="15.75" customHeight="1" x14ac:dyDescent="0.2">
      <c r="A545" s="20"/>
      <c r="B545" s="22"/>
      <c r="C545" s="17">
        <f>IF(O545=0,IF(N545="Y",IF('Expense Categories'!$G$4="Y",G545-ROUND(E545,2)-ROUND(D545,2),Expenses!G545),G545),0)</f>
        <v>0</v>
      </c>
      <c r="D545" s="17">
        <f>IF(H545='Expense Categories'!A$2,IF(N545="Y",IF('Expense Categories'!$G$4="Y",IF(ISNUMBER(MATCH(H545,'Expense Categories'!$D$2:$D$15,0)),0,(($G545-$F545)/2)/'Expense Categories'!$I$1*'Expense Categories'!$G$1),0),0),IF(N545="Y",IF('Expense Categories'!$G$4="Y",IF(ISNUMBER(MATCH(H545,'Expense Categories'!$D$2:$D$15,0)),0,($G545-$F545)/'Expense Categories'!$I$1*'Expense Categories'!$G$1),0),0))</f>
        <v>0</v>
      </c>
      <c r="E545" s="17">
        <f>IF(H545='Expense Categories'!A$2,IF(N545="Y",IF('Expense Categories'!$G$4="Y",IF(ISNUMBER(MATCH(H545,'Expense Categories'!$D$2:$D$15,0)),0,(($G545-$F545)/2)/'Expense Categories'!$I$1*'Expense Categories'!$G$2),0),0),IF(N545="Y",IF('Expense Categories'!$G$4="Y",IF(ISNUMBER(MATCH(H545,'Expense Categories'!$D$2:$D$15,0)),0,($G545-$F545)/'Expense Categories'!$I$1*'Expense Categories'!$G$2),0),0))</f>
        <v>0</v>
      </c>
      <c r="F545" s="18"/>
      <c r="G545" s="26"/>
      <c r="H545" s="20"/>
      <c r="N545" s="34"/>
      <c r="O545" s="63"/>
      <c r="P545" s="63"/>
      <c r="Q545" s="63"/>
    </row>
    <row r="546" spans="1:17" ht="15.75" customHeight="1" x14ac:dyDescent="0.2">
      <c r="A546" s="20"/>
      <c r="B546" s="22"/>
      <c r="C546" s="17">
        <f>IF(O546=0,IF(N546="Y",IF('Expense Categories'!$G$4="Y",G546-ROUND(E546,2)-ROUND(D546,2),Expenses!G546),G546),0)</f>
        <v>0</v>
      </c>
      <c r="D546" s="17">
        <f>IF(H546='Expense Categories'!A$2,IF(N546="Y",IF('Expense Categories'!$G$4="Y",IF(ISNUMBER(MATCH(H546,'Expense Categories'!$D$2:$D$15,0)),0,(($G546-$F546)/2)/'Expense Categories'!$I$1*'Expense Categories'!$G$1),0),0),IF(N546="Y",IF('Expense Categories'!$G$4="Y",IF(ISNUMBER(MATCH(H546,'Expense Categories'!$D$2:$D$15,0)),0,($G546-$F546)/'Expense Categories'!$I$1*'Expense Categories'!$G$1),0),0))</f>
        <v>0</v>
      </c>
      <c r="E546" s="17">
        <f>IF(H546='Expense Categories'!A$2,IF(N546="Y",IF('Expense Categories'!$G$4="Y",IF(ISNUMBER(MATCH(H546,'Expense Categories'!$D$2:$D$15,0)),0,(($G546-$F546)/2)/'Expense Categories'!$I$1*'Expense Categories'!$G$2),0),0),IF(N546="Y",IF('Expense Categories'!$G$4="Y",IF(ISNUMBER(MATCH(H546,'Expense Categories'!$D$2:$D$15,0)),0,($G546-$F546)/'Expense Categories'!$I$1*'Expense Categories'!$G$2),0),0))</f>
        <v>0</v>
      </c>
      <c r="F546" s="18"/>
      <c r="G546" s="26"/>
      <c r="H546" s="20"/>
      <c r="N546" s="34"/>
      <c r="O546" s="63"/>
      <c r="P546" s="63"/>
      <c r="Q546" s="63"/>
    </row>
    <row r="547" spans="1:17" ht="15.75" customHeight="1" x14ac:dyDescent="0.2">
      <c r="A547" s="20"/>
      <c r="B547" s="22"/>
      <c r="C547" s="17">
        <f>IF(O547=0,IF(N547="Y",IF('Expense Categories'!$G$4="Y",G547-ROUND(E547,2)-ROUND(D547,2),Expenses!G547),G547),0)</f>
        <v>0</v>
      </c>
      <c r="D547" s="17">
        <f>IF(H547='Expense Categories'!A$2,IF(N547="Y",IF('Expense Categories'!$G$4="Y",IF(ISNUMBER(MATCH(H547,'Expense Categories'!$D$2:$D$15,0)),0,(($G547-$F547)/2)/'Expense Categories'!$I$1*'Expense Categories'!$G$1),0),0),IF(N547="Y",IF('Expense Categories'!$G$4="Y",IF(ISNUMBER(MATCH(H547,'Expense Categories'!$D$2:$D$15,0)),0,($G547-$F547)/'Expense Categories'!$I$1*'Expense Categories'!$G$1),0),0))</f>
        <v>0</v>
      </c>
      <c r="E547" s="17">
        <f>IF(H547='Expense Categories'!A$2,IF(N547="Y",IF('Expense Categories'!$G$4="Y",IF(ISNUMBER(MATCH(H547,'Expense Categories'!$D$2:$D$15,0)),0,(($G547-$F547)/2)/'Expense Categories'!$I$1*'Expense Categories'!$G$2),0),0),IF(N547="Y",IF('Expense Categories'!$G$4="Y",IF(ISNUMBER(MATCH(H547,'Expense Categories'!$D$2:$D$15,0)),0,($G547-$F547)/'Expense Categories'!$I$1*'Expense Categories'!$G$2),0),0))</f>
        <v>0</v>
      </c>
      <c r="F547" s="18"/>
      <c r="G547" s="26"/>
      <c r="H547" s="20"/>
      <c r="N547" s="34"/>
      <c r="O547" s="63"/>
      <c r="P547" s="63"/>
      <c r="Q547" s="63"/>
    </row>
    <row r="548" spans="1:17" ht="15.75" customHeight="1" x14ac:dyDescent="0.2">
      <c r="A548" s="20"/>
      <c r="B548" s="22"/>
      <c r="C548" s="17">
        <f>IF(O548=0,IF(N548="Y",IF('Expense Categories'!$G$4="Y",G548-ROUND(E548,2)-ROUND(D548,2),Expenses!G548),G548),0)</f>
        <v>0</v>
      </c>
      <c r="D548" s="17">
        <f>IF(H548='Expense Categories'!A$2,IF(N548="Y",IF('Expense Categories'!$G$4="Y",IF(ISNUMBER(MATCH(H548,'Expense Categories'!$D$2:$D$15,0)),0,(($G548-$F548)/2)/'Expense Categories'!$I$1*'Expense Categories'!$G$1),0),0),IF(N548="Y",IF('Expense Categories'!$G$4="Y",IF(ISNUMBER(MATCH(H548,'Expense Categories'!$D$2:$D$15,0)),0,($G548-$F548)/'Expense Categories'!$I$1*'Expense Categories'!$G$1),0),0))</f>
        <v>0</v>
      </c>
      <c r="E548" s="17">
        <f>IF(H548='Expense Categories'!A$2,IF(N548="Y",IF('Expense Categories'!$G$4="Y",IF(ISNUMBER(MATCH(H548,'Expense Categories'!$D$2:$D$15,0)),0,(($G548-$F548)/2)/'Expense Categories'!$I$1*'Expense Categories'!$G$2),0),0),IF(N548="Y",IF('Expense Categories'!$G$4="Y",IF(ISNUMBER(MATCH(H548,'Expense Categories'!$D$2:$D$15,0)),0,($G548-$F548)/'Expense Categories'!$I$1*'Expense Categories'!$G$2),0),0))</f>
        <v>0</v>
      </c>
      <c r="F548" s="18"/>
      <c r="G548" s="26"/>
      <c r="H548" s="20"/>
      <c r="N548" s="34"/>
      <c r="O548" s="63"/>
      <c r="P548" s="63"/>
      <c r="Q548" s="63"/>
    </row>
    <row r="549" spans="1:17" ht="15.75" customHeight="1" x14ac:dyDescent="0.2">
      <c r="A549" s="20"/>
      <c r="B549" s="22"/>
      <c r="C549" s="17">
        <f>IF(O549=0,IF(N549="Y",IF('Expense Categories'!$G$4="Y",G549-ROUND(E549,2)-ROUND(D549,2),Expenses!G549),G549),0)</f>
        <v>0</v>
      </c>
      <c r="D549" s="17">
        <f>IF(H549='Expense Categories'!A$2,IF(N549="Y",IF('Expense Categories'!$G$4="Y",IF(ISNUMBER(MATCH(H549,'Expense Categories'!$D$2:$D$15,0)),0,(($G549-$F549)/2)/'Expense Categories'!$I$1*'Expense Categories'!$G$1),0),0),IF(N549="Y",IF('Expense Categories'!$G$4="Y",IF(ISNUMBER(MATCH(H549,'Expense Categories'!$D$2:$D$15,0)),0,($G549-$F549)/'Expense Categories'!$I$1*'Expense Categories'!$G$1),0),0))</f>
        <v>0</v>
      </c>
      <c r="E549" s="17">
        <f>IF(H549='Expense Categories'!A$2,IF(N549="Y",IF('Expense Categories'!$G$4="Y",IF(ISNUMBER(MATCH(H549,'Expense Categories'!$D$2:$D$15,0)),0,(($G549-$F549)/2)/'Expense Categories'!$I$1*'Expense Categories'!$G$2),0),0),IF(N549="Y",IF('Expense Categories'!$G$4="Y",IF(ISNUMBER(MATCH(H549,'Expense Categories'!$D$2:$D$15,0)),0,($G549-$F549)/'Expense Categories'!$I$1*'Expense Categories'!$G$2),0),0))</f>
        <v>0</v>
      </c>
      <c r="F549" s="18"/>
      <c r="G549" s="26"/>
      <c r="H549" s="20"/>
      <c r="N549" s="34"/>
      <c r="O549" s="63"/>
      <c r="P549" s="63"/>
      <c r="Q549" s="63"/>
    </row>
    <row r="550" spans="1:17" ht="15.75" customHeight="1" x14ac:dyDescent="0.2">
      <c r="A550" s="20"/>
      <c r="B550" s="22"/>
      <c r="C550" s="17">
        <f>IF(O550=0,IF(N550="Y",IF('Expense Categories'!$G$4="Y",G550-ROUND(E550,2)-ROUND(D550,2),Expenses!G550),G550),0)</f>
        <v>0</v>
      </c>
      <c r="D550" s="17">
        <f>IF(H550='Expense Categories'!A$2,IF(N550="Y",IF('Expense Categories'!$G$4="Y",IF(ISNUMBER(MATCH(H550,'Expense Categories'!$D$2:$D$15,0)),0,(($G550-$F550)/2)/'Expense Categories'!$I$1*'Expense Categories'!$G$1),0),0),IF(N550="Y",IF('Expense Categories'!$G$4="Y",IF(ISNUMBER(MATCH(H550,'Expense Categories'!$D$2:$D$15,0)),0,($G550-$F550)/'Expense Categories'!$I$1*'Expense Categories'!$G$1),0),0))</f>
        <v>0</v>
      </c>
      <c r="E550" s="17">
        <f>IF(H550='Expense Categories'!A$2,IF(N550="Y",IF('Expense Categories'!$G$4="Y",IF(ISNUMBER(MATCH(H550,'Expense Categories'!$D$2:$D$15,0)),0,(($G550-$F550)/2)/'Expense Categories'!$I$1*'Expense Categories'!$G$2),0),0),IF(N550="Y",IF('Expense Categories'!$G$4="Y",IF(ISNUMBER(MATCH(H550,'Expense Categories'!$D$2:$D$15,0)),0,($G550-$F550)/'Expense Categories'!$I$1*'Expense Categories'!$G$2),0),0))</f>
        <v>0</v>
      </c>
      <c r="F550" s="18"/>
      <c r="G550" s="26"/>
      <c r="H550" s="20"/>
      <c r="N550" s="34"/>
      <c r="O550" s="63"/>
      <c r="P550" s="63"/>
      <c r="Q550" s="63"/>
    </row>
    <row r="551" spans="1:17" ht="15.75" customHeight="1" x14ac:dyDescent="0.2">
      <c r="A551" s="20"/>
      <c r="B551" s="22"/>
      <c r="C551" s="17">
        <f>IF(O551=0,IF(N551="Y",IF('Expense Categories'!$G$4="Y",G551-ROUND(E551,2)-ROUND(D551,2),Expenses!G551),G551),0)</f>
        <v>0</v>
      </c>
      <c r="D551" s="17">
        <f>IF(H551='Expense Categories'!A$2,IF(N551="Y",IF('Expense Categories'!$G$4="Y",IF(ISNUMBER(MATCH(H551,'Expense Categories'!$D$2:$D$15,0)),0,(($G551-$F551)/2)/'Expense Categories'!$I$1*'Expense Categories'!$G$1),0),0),IF(N551="Y",IF('Expense Categories'!$G$4="Y",IF(ISNUMBER(MATCH(H551,'Expense Categories'!$D$2:$D$15,0)),0,($G551-$F551)/'Expense Categories'!$I$1*'Expense Categories'!$G$1),0),0))</f>
        <v>0</v>
      </c>
      <c r="E551" s="17">
        <f>IF(H551='Expense Categories'!A$2,IF(N551="Y",IF('Expense Categories'!$G$4="Y",IF(ISNUMBER(MATCH(H551,'Expense Categories'!$D$2:$D$15,0)),0,(($G551-$F551)/2)/'Expense Categories'!$I$1*'Expense Categories'!$G$2),0),0),IF(N551="Y",IF('Expense Categories'!$G$4="Y",IF(ISNUMBER(MATCH(H551,'Expense Categories'!$D$2:$D$15,0)),0,($G551-$F551)/'Expense Categories'!$I$1*'Expense Categories'!$G$2),0),0))</f>
        <v>0</v>
      </c>
      <c r="F551" s="18"/>
      <c r="G551" s="26"/>
      <c r="H551" s="20"/>
      <c r="N551" s="34"/>
      <c r="O551" s="63"/>
      <c r="P551" s="63"/>
      <c r="Q551" s="63"/>
    </row>
    <row r="552" spans="1:17" ht="15.75" customHeight="1" x14ac:dyDescent="0.2">
      <c r="A552" s="20"/>
      <c r="B552" s="22"/>
      <c r="C552" s="17">
        <f>IF(O552=0,IF(N552="Y",IF('Expense Categories'!$G$4="Y",G552-ROUND(E552,2)-ROUND(D552,2),Expenses!G552),G552),0)</f>
        <v>0</v>
      </c>
      <c r="D552" s="17">
        <f>IF(H552='Expense Categories'!A$2,IF(N552="Y",IF('Expense Categories'!$G$4="Y",IF(ISNUMBER(MATCH(H552,'Expense Categories'!$D$2:$D$15,0)),0,(($G552-$F552)/2)/'Expense Categories'!$I$1*'Expense Categories'!$G$1),0),0),IF(N552="Y",IF('Expense Categories'!$G$4="Y",IF(ISNUMBER(MATCH(H552,'Expense Categories'!$D$2:$D$15,0)),0,($G552-$F552)/'Expense Categories'!$I$1*'Expense Categories'!$G$1),0),0))</f>
        <v>0</v>
      </c>
      <c r="E552" s="17">
        <f>IF(H552='Expense Categories'!A$2,IF(N552="Y",IF('Expense Categories'!$G$4="Y",IF(ISNUMBER(MATCH(H552,'Expense Categories'!$D$2:$D$15,0)),0,(($G552-$F552)/2)/'Expense Categories'!$I$1*'Expense Categories'!$G$2),0),0),IF(N552="Y",IF('Expense Categories'!$G$4="Y",IF(ISNUMBER(MATCH(H552,'Expense Categories'!$D$2:$D$15,0)),0,($G552-$F552)/'Expense Categories'!$I$1*'Expense Categories'!$G$2),0),0))</f>
        <v>0</v>
      </c>
      <c r="F552" s="18"/>
      <c r="G552" s="26"/>
      <c r="H552" s="20"/>
      <c r="N552" s="34"/>
      <c r="O552" s="63"/>
      <c r="P552" s="63"/>
      <c r="Q552" s="63"/>
    </row>
    <row r="553" spans="1:17" ht="15.75" customHeight="1" x14ac:dyDescent="0.2">
      <c r="A553" s="20"/>
      <c r="B553" s="22"/>
      <c r="C553" s="17">
        <f>IF(O553=0,IF(N553="Y",IF('Expense Categories'!$G$4="Y",G553-ROUND(E553,2)-ROUND(D553,2),Expenses!G553),G553),0)</f>
        <v>0</v>
      </c>
      <c r="D553" s="17">
        <f>IF(H553='Expense Categories'!A$2,IF(N553="Y",IF('Expense Categories'!$G$4="Y",IF(ISNUMBER(MATCH(H553,'Expense Categories'!$D$2:$D$15,0)),0,(($G553-$F553)/2)/'Expense Categories'!$I$1*'Expense Categories'!$G$1),0),0),IF(N553="Y",IF('Expense Categories'!$G$4="Y",IF(ISNUMBER(MATCH(H553,'Expense Categories'!$D$2:$D$15,0)),0,($G553-$F553)/'Expense Categories'!$I$1*'Expense Categories'!$G$1),0),0))</f>
        <v>0</v>
      </c>
      <c r="E553" s="17">
        <f>IF(H553='Expense Categories'!A$2,IF(N553="Y",IF('Expense Categories'!$G$4="Y",IF(ISNUMBER(MATCH(H553,'Expense Categories'!$D$2:$D$15,0)),0,(($G553-$F553)/2)/'Expense Categories'!$I$1*'Expense Categories'!$G$2),0),0),IF(N553="Y",IF('Expense Categories'!$G$4="Y",IF(ISNUMBER(MATCH(H553,'Expense Categories'!$D$2:$D$15,0)),0,($G553-$F553)/'Expense Categories'!$I$1*'Expense Categories'!$G$2),0),0))</f>
        <v>0</v>
      </c>
      <c r="F553" s="18"/>
      <c r="G553" s="26"/>
      <c r="H553" s="20"/>
      <c r="N553" s="34"/>
      <c r="O553" s="63"/>
      <c r="P553" s="63"/>
      <c r="Q553" s="63"/>
    </row>
    <row r="554" spans="1:17" ht="15.75" customHeight="1" x14ac:dyDescent="0.2">
      <c r="A554" s="20"/>
      <c r="B554" s="22"/>
      <c r="C554" s="17">
        <f>IF(O554=0,IF(N554="Y",IF('Expense Categories'!$G$4="Y",G554-ROUND(E554,2)-ROUND(D554,2),Expenses!G554),G554),0)</f>
        <v>0</v>
      </c>
      <c r="D554" s="17">
        <f>IF(H554='Expense Categories'!A$2,IF(N554="Y",IF('Expense Categories'!$G$4="Y",IF(ISNUMBER(MATCH(H554,'Expense Categories'!$D$2:$D$15,0)),0,(($G554-$F554)/2)/'Expense Categories'!$I$1*'Expense Categories'!$G$1),0),0),IF(N554="Y",IF('Expense Categories'!$G$4="Y",IF(ISNUMBER(MATCH(H554,'Expense Categories'!$D$2:$D$15,0)),0,($G554-$F554)/'Expense Categories'!$I$1*'Expense Categories'!$G$1),0),0))</f>
        <v>0</v>
      </c>
      <c r="E554" s="17">
        <f>IF(H554='Expense Categories'!A$2,IF(N554="Y",IF('Expense Categories'!$G$4="Y",IF(ISNUMBER(MATCH(H554,'Expense Categories'!$D$2:$D$15,0)),0,(($G554-$F554)/2)/'Expense Categories'!$I$1*'Expense Categories'!$G$2),0),0),IF(N554="Y",IF('Expense Categories'!$G$4="Y",IF(ISNUMBER(MATCH(H554,'Expense Categories'!$D$2:$D$15,0)),0,($G554-$F554)/'Expense Categories'!$I$1*'Expense Categories'!$G$2),0),0))</f>
        <v>0</v>
      </c>
      <c r="F554" s="18"/>
      <c r="G554" s="26"/>
      <c r="H554" s="20"/>
      <c r="N554" s="34"/>
      <c r="O554" s="63"/>
      <c r="P554" s="63"/>
      <c r="Q554" s="63"/>
    </row>
    <row r="555" spans="1:17" ht="15.75" customHeight="1" x14ac:dyDescent="0.2">
      <c r="A555" s="20"/>
      <c r="B555" s="22"/>
      <c r="C555" s="17">
        <f>IF(O555=0,IF(N555="Y",IF('Expense Categories'!$G$4="Y",G555-ROUND(E555,2)-ROUND(D555,2),Expenses!G555),G555),0)</f>
        <v>0</v>
      </c>
      <c r="D555" s="17">
        <f>IF(H555='Expense Categories'!A$2,IF(N555="Y",IF('Expense Categories'!$G$4="Y",IF(ISNUMBER(MATCH(H555,'Expense Categories'!$D$2:$D$15,0)),0,(($G555-$F555)/2)/'Expense Categories'!$I$1*'Expense Categories'!$G$1),0),0),IF(N555="Y",IF('Expense Categories'!$G$4="Y",IF(ISNUMBER(MATCH(H555,'Expense Categories'!$D$2:$D$15,0)),0,($G555-$F555)/'Expense Categories'!$I$1*'Expense Categories'!$G$1),0),0))</f>
        <v>0</v>
      </c>
      <c r="E555" s="17">
        <f>IF(H555='Expense Categories'!A$2,IF(N555="Y",IF('Expense Categories'!$G$4="Y",IF(ISNUMBER(MATCH(H555,'Expense Categories'!$D$2:$D$15,0)),0,(($G555-$F555)/2)/'Expense Categories'!$I$1*'Expense Categories'!$G$2),0),0),IF(N555="Y",IF('Expense Categories'!$G$4="Y",IF(ISNUMBER(MATCH(H555,'Expense Categories'!$D$2:$D$15,0)),0,($G555-$F555)/'Expense Categories'!$I$1*'Expense Categories'!$G$2),0),0))</f>
        <v>0</v>
      </c>
      <c r="F555" s="18"/>
      <c r="G555" s="26"/>
      <c r="H555" s="20"/>
      <c r="N555" s="34"/>
      <c r="O555" s="63"/>
      <c r="P555" s="63"/>
      <c r="Q555" s="63"/>
    </row>
    <row r="556" spans="1:17" ht="15.75" customHeight="1" x14ac:dyDescent="0.2">
      <c r="A556" s="20"/>
      <c r="B556" s="22"/>
      <c r="C556" s="17">
        <f>IF(O556=0,IF(N556="Y",IF('Expense Categories'!$G$4="Y",G556-ROUND(E556,2)-ROUND(D556,2),Expenses!G556),G556),0)</f>
        <v>0</v>
      </c>
      <c r="D556" s="17">
        <f>IF(H556='Expense Categories'!A$2,IF(N556="Y",IF('Expense Categories'!$G$4="Y",IF(ISNUMBER(MATCH(H556,'Expense Categories'!$D$2:$D$15,0)),0,(($G556-$F556)/2)/'Expense Categories'!$I$1*'Expense Categories'!$G$1),0),0),IF(N556="Y",IF('Expense Categories'!$G$4="Y",IF(ISNUMBER(MATCH(H556,'Expense Categories'!$D$2:$D$15,0)),0,($G556-$F556)/'Expense Categories'!$I$1*'Expense Categories'!$G$1),0),0))</f>
        <v>0</v>
      </c>
      <c r="E556" s="17">
        <f>IF(H556='Expense Categories'!A$2,IF(N556="Y",IF('Expense Categories'!$G$4="Y",IF(ISNUMBER(MATCH(H556,'Expense Categories'!$D$2:$D$15,0)),0,(($G556-$F556)/2)/'Expense Categories'!$I$1*'Expense Categories'!$G$2),0),0),IF(N556="Y",IF('Expense Categories'!$G$4="Y",IF(ISNUMBER(MATCH(H556,'Expense Categories'!$D$2:$D$15,0)),0,($G556-$F556)/'Expense Categories'!$I$1*'Expense Categories'!$G$2),0),0))</f>
        <v>0</v>
      </c>
      <c r="F556" s="18"/>
      <c r="G556" s="26"/>
      <c r="H556" s="20"/>
      <c r="N556" s="34"/>
      <c r="O556" s="63"/>
      <c r="P556" s="63"/>
      <c r="Q556" s="63"/>
    </row>
    <row r="557" spans="1:17" ht="15.75" customHeight="1" x14ac:dyDescent="0.2">
      <c r="A557" s="20"/>
      <c r="B557" s="22"/>
      <c r="C557" s="17">
        <f>IF(O557=0,IF(N557="Y",IF('Expense Categories'!$G$4="Y",G557-ROUND(E557,2)-ROUND(D557,2),Expenses!G557),G557),0)</f>
        <v>0</v>
      </c>
      <c r="D557" s="17">
        <f>IF(H557='Expense Categories'!A$2,IF(N557="Y",IF('Expense Categories'!$G$4="Y",IF(ISNUMBER(MATCH(H557,'Expense Categories'!$D$2:$D$15,0)),0,(($G557-$F557)/2)/'Expense Categories'!$I$1*'Expense Categories'!$G$1),0),0),IF(N557="Y",IF('Expense Categories'!$G$4="Y",IF(ISNUMBER(MATCH(H557,'Expense Categories'!$D$2:$D$15,0)),0,($G557-$F557)/'Expense Categories'!$I$1*'Expense Categories'!$G$1),0),0))</f>
        <v>0</v>
      </c>
      <c r="E557" s="17">
        <f>IF(H557='Expense Categories'!A$2,IF(N557="Y",IF('Expense Categories'!$G$4="Y",IF(ISNUMBER(MATCH(H557,'Expense Categories'!$D$2:$D$15,0)),0,(($G557-$F557)/2)/'Expense Categories'!$I$1*'Expense Categories'!$G$2),0),0),IF(N557="Y",IF('Expense Categories'!$G$4="Y",IF(ISNUMBER(MATCH(H557,'Expense Categories'!$D$2:$D$15,0)),0,($G557-$F557)/'Expense Categories'!$I$1*'Expense Categories'!$G$2),0),0))</f>
        <v>0</v>
      </c>
      <c r="F557" s="18"/>
      <c r="G557" s="26"/>
      <c r="H557" s="20"/>
      <c r="N557" s="34"/>
      <c r="O557" s="63"/>
      <c r="P557" s="63"/>
      <c r="Q557" s="63"/>
    </row>
    <row r="558" spans="1:17" ht="15.75" customHeight="1" x14ac:dyDescent="0.2">
      <c r="A558" s="20"/>
      <c r="B558" s="22"/>
      <c r="C558" s="17">
        <f>IF(O558=0,IF(N558="Y",IF('Expense Categories'!$G$4="Y",G558-ROUND(E558,2)-ROUND(D558,2),Expenses!G558),G558),0)</f>
        <v>0</v>
      </c>
      <c r="D558" s="17">
        <f>IF(H558='Expense Categories'!A$2,IF(N558="Y",IF('Expense Categories'!$G$4="Y",IF(ISNUMBER(MATCH(H558,'Expense Categories'!$D$2:$D$15,0)),0,(($G558-$F558)/2)/'Expense Categories'!$I$1*'Expense Categories'!$G$1),0),0),IF(N558="Y",IF('Expense Categories'!$G$4="Y",IF(ISNUMBER(MATCH(H558,'Expense Categories'!$D$2:$D$15,0)),0,($G558-$F558)/'Expense Categories'!$I$1*'Expense Categories'!$G$1),0),0))</f>
        <v>0</v>
      </c>
      <c r="E558" s="17">
        <f>IF(H558='Expense Categories'!A$2,IF(N558="Y",IF('Expense Categories'!$G$4="Y",IF(ISNUMBER(MATCH(H558,'Expense Categories'!$D$2:$D$15,0)),0,(($G558-$F558)/2)/'Expense Categories'!$I$1*'Expense Categories'!$G$2),0),0),IF(N558="Y",IF('Expense Categories'!$G$4="Y",IF(ISNUMBER(MATCH(H558,'Expense Categories'!$D$2:$D$15,0)),0,($G558-$F558)/'Expense Categories'!$I$1*'Expense Categories'!$G$2),0),0))</f>
        <v>0</v>
      </c>
      <c r="F558" s="18"/>
      <c r="G558" s="26"/>
      <c r="H558" s="20"/>
      <c r="N558" s="34"/>
      <c r="O558" s="63"/>
      <c r="P558" s="63"/>
      <c r="Q558" s="63"/>
    </row>
    <row r="559" spans="1:17" ht="15.75" customHeight="1" x14ac:dyDescent="0.2">
      <c r="A559" s="20"/>
      <c r="B559" s="22"/>
      <c r="C559" s="17">
        <f>IF(O559=0,IF(N559="Y",IF('Expense Categories'!$G$4="Y",G559-ROUND(E559,2)-ROUND(D559,2),Expenses!G559),G559),0)</f>
        <v>0</v>
      </c>
      <c r="D559" s="17">
        <f>IF(H559='Expense Categories'!A$2,IF(N559="Y",IF('Expense Categories'!$G$4="Y",IF(ISNUMBER(MATCH(H559,'Expense Categories'!$D$2:$D$15,0)),0,(($G559-$F559)/2)/'Expense Categories'!$I$1*'Expense Categories'!$G$1),0),0),IF(N559="Y",IF('Expense Categories'!$G$4="Y",IF(ISNUMBER(MATCH(H559,'Expense Categories'!$D$2:$D$15,0)),0,($G559-$F559)/'Expense Categories'!$I$1*'Expense Categories'!$G$1),0),0))</f>
        <v>0</v>
      </c>
      <c r="E559" s="17">
        <f>IF(H559='Expense Categories'!A$2,IF(N559="Y",IF('Expense Categories'!$G$4="Y",IF(ISNUMBER(MATCH(H559,'Expense Categories'!$D$2:$D$15,0)),0,(($G559-$F559)/2)/'Expense Categories'!$I$1*'Expense Categories'!$G$2),0),0),IF(N559="Y",IF('Expense Categories'!$G$4="Y",IF(ISNUMBER(MATCH(H559,'Expense Categories'!$D$2:$D$15,0)),0,($G559-$F559)/'Expense Categories'!$I$1*'Expense Categories'!$G$2),0),0))</f>
        <v>0</v>
      </c>
      <c r="F559" s="18"/>
      <c r="G559" s="26"/>
      <c r="H559" s="20"/>
      <c r="N559" s="34"/>
      <c r="O559" s="63"/>
      <c r="P559" s="63"/>
      <c r="Q559" s="63"/>
    </row>
    <row r="560" spans="1:17" ht="15.75" customHeight="1" x14ac:dyDescent="0.2">
      <c r="A560" s="20"/>
      <c r="B560" s="22"/>
      <c r="C560" s="17">
        <f>IF(O560=0,IF(N560="Y",IF('Expense Categories'!$G$4="Y",G560-ROUND(E560,2)-ROUND(D560,2),Expenses!G560),G560),0)</f>
        <v>0</v>
      </c>
      <c r="D560" s="17">
        <f>IF(H560='Expense Categories'!A$2,IF(N560="Y",IF('Expense Categories'!$G$4="Y",IF(ISNUMBER(MATCH(H560,'Expense Categories'!$D$2:$D$15,0)),0,(($G560-$F560)/2)/'Expense Categories'!$I$1*'Expense Categories'!$G$1),0),0),IF(N560="Y",IF('Expense Categories'!$G$4="Y",IF(ISNUMBER(MATCH(H560,'Expense Categories'!$D$2:$D$15,0)),0,($G560-$F560)/'Expense Categories'!$I$1*'Expense Categories'!$G$1),0),0))</f>
        <v>0</v>
      </c>
      <c r="E560" s="17">
        <f>IF(H560='Expense Categories'!A$2,IF(N560="Y",IF('Expense Categories'!$G$4="Y",IF(ISNUMBER(MATCH(H560,'Expense Categories'!$D$2:$D$15,0)),0,(($G560-$F560)/2)/'Expense Categories'!$I$1*'Expense Categories'!$G$2),0),0),IF(N560="Y",IF('Expense Categories'!$G$4="Y",IF(ISNUMBER(MATCH(H560,'Expense Categories'!$D$2:$D$15,0)),0,($G560-$F560)/'Expense Categories'!$I$1*'Expense Categories'!$G$2),0),0))</f>
        <v>0</v>
      </c>
      <c r="F560" s="18"/>
      <c r="G560" s="26"/>
      <c r="H560" s="20"/>
      <c r="N560" s="34"/>
      <c r="O560" s="63"/>
      <c r="P560" s="63"/>
      <c r="Q560" s="63"/>
    </row>
    <row r="561" spans="1:17" ht="15.75" customHeight="1" x14ac:dyDescent="0.2">
      <c r="A561" s="20"/>
      <c r="B561" s="22"/>
      <c r="C561" s="17">
        <f>IF(O561=0,IF(N561="Y",IF('Expense Categories'!$G$4="Y",G561-ROUND(E561,2)-ROUND(D561,2),Expenses!G561),G561),0)</f>
        <v>0</v>
      </c>
      <c r="D561" s="17">
        <f>IF(H561='Expense Categories'!A$2,IF(N561="Y",IF('Expense Categories'!$G$4="Y",IF(ISNUMBER(MATCH(H561,'Expense Categories'!$D$2:$D$15,0)),0,(($G561-$F561)/2)/'Expense Categories'!$I$1*'Expense Categories'!$G$1),0),0),IF(N561="Y",IF('Expense Categories'!$G$4="Y",IF(ISNUMBER(MATCH(H561,'Expense Categories'!$D$2:$D$15,0)),0,($G561-$F561)/'Expense Categories'!$I$1*'Expense Categories'!$G$1),0),0))</f>
        <v>0</v>
      </c>
      <c r="E561" s="17">
        <f>IF(H561='Expense Categories'!A$2,IF(N561="Y",IF('Expense Categories'!$G$4="Y",IF(ISNUMBER(MATCH(H561,'Expense Categories'!$D$2:$D$15,0)),0,(($G561-$F561)/2)/'Expense Categories'!$I$1*'Expense Categories'!$G$2),0),0),IF(N561="Y",IF('Expense Categories'!$G$4="Y",IF(ISNUMBER(MATCH(H561,'Expense Categories'!$D$2:$D$15,0)),0,($G561-$F561)/'Expense Categories'!$I$1*'Expense Categories'!$G$2),0),0))</f>
        <v>0</v>
      </c>
      <c r="F561" s="18"/>
      <c r="G561" s="26"/>
      <c r="H561" s="20"/>
      <c r="N561" s="34"/>
      <c r="O561" s="63"/>
      <c r="P561" s="63"/>
      <c r="Q561" s="63"/>
    </row>
    <row r="562" spans="1:17" ht="15.75" customHeight="1" x14ac:dyDescent="0.2">
      <c r="A562" s="20"/>
      <c r="B562" s="22"/>
      <c r="C562" s="17">
        <f>IF(O562=0,IF(N562="Y",IF('Expense Categories'!$G$4="Y",G562-ROUND(E562,2)-ROUND(D562,2),Expenses!G562),G562),0)</f>
        <v>0</v>
      </c>
      <c r="D562" s="17">
        <f>IF(H562='Expense Categories'!A$2,IF(N562="Y",IF('Expense Categories'!$G$4="Y",IF(ISNUMBER(MATCH(H562,'Expense Categories'!$D$2:$D$15,0)),0,(($G562-$F562)/2)/'Expense Categories'!$I$1*'Expense Categories'!$G$1),0),0),IF(N562="Y",IF('Expense Categories'!$G$4="Y",IF(ISNUMBER(MATCH(H562,'Expense Categories'!$D$2:$D$15,0)),0,($G562-$F562)/'Expense Categories'!$I$1*'Expense Categories'!$G$1),0),0))</f>
        <v>0</v>
      </c>
      <c r="E562" s="17">
        <f>IF(H562='Expense Categories'!A$2,IF(N562="Y",IF('Expense Categories'!$G$4="Y",IF(ISNUMBER(MATCH(H562,'Expense Categories'!$D$2:$D$15,0)),0,(($G562-$F562)/2)/'Expense Categories'!$I$1*'Expense Categories'!$G$2),0),0),IF(N562="Y",IF('Expense Categories'!$G$4="Y",IF(ISNUMBER(MATCH(H562,'Expense Categories'!$D$2:$D$15,0)),0,($G562-$F562)/'Expense Categories'!$I$1*'Expense Categories'!$G$2),0),0))</f>
        <v>0</v>
      </c>
      <c r="F562" s="18"/>
      <c r="G562" s="26"/>
      <c r="H562" s="20"/>
      <c r="N562" s="34"/>
      <c r="O562" s="63"/>
      <c r="P562" s="63"/>
      <c r="Q562" s="63"/>
    </row>
    <row r="563" spans="1:17" ht="15.75" customHeight="1" x14ac:dyDescent="0.2">
      <c r="A563" s="20"/>
      <c r="B563" s="22"/>
      <c r="C563" s="17">
        <f>IF(O563=0,IF(N563="Y",IF('Expense Categories'!$G$4="Y",G563-ROUND(E563,2)-ROUND(D563,2),Expenses!G563),G563),0)</f>
        <v>0</v>
      </c>
      <c r="D563" s="17">
        <f>IF(H563='Expense Categories'!A$2,IF(N563="Y",IF('Expense Categories'!$G$4="Y",IF(ISNUMBER(MATCH(H563,'Expense Categories'!$D$2:$D$15,0)),0,(($G563-$F563)/2)/'Expense Categories'!$I$1*'Expense Categories'!$G$1),0),0),IF(N563="Y",IF('Expense Categories'!$G$4="Y",IF(ISNUMBER(MATCH(H563,'Expense Categories'!$D$2:$D$15,0)),0,($G563-$F563)/'Expense Categories'!$I$1*'Expense Categories'!$G$1),0),0))</f>
        <v>0</v>
      </c>
      <c r="E563" s="17">
        <f>IF(H563='Expense Categories'!A$2,IF(N563="Y",IF('Expense Categories'!$G$4="Y",IF(ISNUMBER(MATCH(H563,'Expense Categories'!$D$2:$D$15,0)),0,(($G563-$F563)/2)/'Expense Categories'!$I$1*'Expense Categories'!$G$2),0),0),IF(N563="Y",IF('Expense Categories'!$G$4="Y",IF(ISNUMBER(MATCH(H563,'Expense Categories'!$D$2:$D$15,0)),0,($G563-$F563)/'Expense Categories'!$I$1*'Expense Categories'!$G$2),0),0))</f>
        <v>0</v>
      </c>
      <c r="F563" s="18"/>
      <c r="G563" s="26"/>
      <c r="H563" s="20"/>
      <c r="N563" s="34"/>
      <c r="O563" s="63"/>
      <c r="P563" s="63"/>
      <c r="Q563" s="63"/>
    </row>
    <row r="564" spans="1:17" ht="15.75" customHeight="1" x14ac:dyDescent="0.2">
      <c r="A564" s="20"/>
      <c r="B564" s="22"/>
      <c r="C564" s="17">
        <f>IF(O564=0,IF(N564="Y",IF('Expense Categories'!$G$4="Y",G564-ROUND(E564,2)-ROUND(D564,2),Expenses!G564),G564),0)</f>
        <v>0</v>
      </c>
      <c r="D564" s="17">
        <f>IF(H564='Expense Categories'!A$2,IF(N564="Y",IF('Expense Categories'!$G$4="Y",IF(ISNUMBER(MATCH(H564,'Expense Categories'!$D$2:$D$15,0)),0,(($G564-$F564)/2)/'Expense Categories'!$I$1*'Expense Categories'!$G$1),0),0),IF(N564="Y",IF('Expense Categories'!$G$4="Y",IF(ISNUMBER(MATCH(H564,'Expense Categories'!$D$2:$D$15,0)),0,($G564-$F564)/'Expense Categories'!$I$1*'Expense Categories'!$G$1),0),0))</f>
        <v>0</v>
      </c>
      <c r="E564" s="17">
        <f>IF(H564='Expense Categories'!A$2,IF(N564="Y",IF('Expense Categories'!$G$4="Y",IF(ISNUMBER(MATCH(H564,'Expense Categories'!$D$2:$D$15,0)),0,(($G564-$F564)/2)/'Expense Categories'!$I$1*'Expense Categories'!$G$2),0),0),IF(N564="Y",IF('Expense Categories'!$G$4="Y",IF(ISNUMBER(MATCH(H564,'Expense Categories'!$D$2:$D$15,0)),0,($G564-$F564)/'Expense Categories'!$I$1*'Expense Categories'!$G$2),0),0))</f>
        <v>0</v>
      </c>
      <c r="F564" s="18"/>
      <c r="G564" s="26"/>
      <c r="H564" s="20"/>
      <c r="N564" s="34"/>
      <c r="O564" s="63"/>
      <c r="P564" s="63"/>
      <c r="Q564" s="63"/>
    </row>
    <row r="565" spans="1:17" ht="15.75" customHeight="1" x14ac:dyDescent="0.2">
      <c r="A565" s="20"/>
      <c r="B565" s="22"/>
      <c r="C565" s="17">
        <f>IF(O565=0,IF(N565="Y",IF('Expense Categories'!$G$4="Y",G565-ROUND(E565,2)-ROUND(D565,2),Expenses!G565),G565),0)</f>
        <v>0</v>
      </c>
      <c r="D565" s="17">
        <f>IF(H565='Expense Categories'!A$2,IF(N565="Y",IF('Expense Categories'!$G$4="Y",IF(ISNUMBER(MATCH(H565,'Expense Categories'!$D$2:$D$15,0)),0,(($G565-$F565)/2)/'Expense Categories'!$I$1*'Expense Categories'!$G$1),0),0),IF(N565="Y",IF('Expense Categories'!$G$4="Y",IF(ISNUMBER(MATCH(H565,'Expense Categories'!$D$2:$D$15,0)),0,($G565-$F565)/'Expense Categories'!$I$1*'Expense Categories'!$G$1),0),0))</f>
        <v>0</v>
      </c>
      <c r="E565" s="17">
        <f>IF(H565='Expense Categories'!A$2,IF(N565="Y",IF('Expense Categories'!$G$4="Y",IF(ISNUMBER(MATCH(H565,'Expense Categories'!$D$2:$D$15,0)),0,(($G565-$F565)/2)/'Expense Categories'!$I$1*'Expense Categories'!$G$2),0),0),IF(N565="Y",IF('Expense Categories'!$G$4="Y",IF(ISNUMBER(MATCH(H565,'Expense Categories'!$D$2:$D$15,0)),0,($G565-$F565)/'Expense Categories'!$I$1*'Expense Categories'!$G$2),0),0))</f>
        <v>0</v>
      </c>
      <c r="F565" s="18"/>
      <c r="G565" s="26"/>
      <c r="H565" s="20"/>
      <c r="N565" s="34"/>
      <c r="O565" s="63"/>
      <c r="P565" s="63"/>
      <c r="Q565" s="63"/>
    </row>
    <row r="566" spans="1:17" ht="15.75" customHeight="1" x14ac:dyDescent="0.2">
      <c r="A566" s="20"/>
      <c r="B566" s="22"/>
      <c r="C566" s="17">
        <f>IF(O566=0,IF(N566="Y",IF('Expense Categories'!$G$4="Y",G566-ROUND(E566,2)-ROUND(D566,2),Expenses!G566),G566),0)</f>
        <v>0</v>
      </c>
      <c r="D566" s="17">
        <f>IF(H566='Expense Categories'!A$2,IF(N566="Y",IF('Expense Categories'!$G$4="Y",IF(ISNUMBER(MATCH(H566,'Expense Categories'!$D$2:$D$15,0)),0,(($G566-$F566)/2)/'Expense Categories'!$I$1*'Expense Categories'!$G$1),0),0),IF(N566="Y",IF('Expense Categories'!$G$4="Y",IF(ISNUMBER(MATCH(H566,'Expense Categories'!$D$2:$D$15,0)),0,($G566-$F566)/'Expense Categories'!$I$1*'Expense Categories'!$G$1),0),0))</f>
        <v>0</v>
      </c>
      <c r="E566" s="17">
        <f>IF(H566='Expense Categories'!A$2,IF(N566="Y",IF('Expense Categories'!$G$4="Y",IF(ISNUMBER(MATCH(H566,'Expense Categories'!$D$2:$D$15,0)),0,(($G566-$F566)/2)/'Expense Categories'!$I$1*'Expense Categories'!$G$2),0),0),IF(N566="Y",IF('Expense Categories'!$G$4="Y",IF(ISNUMBER(MATCH(H566,'Expense Categories'!$D$2:$D$15,0)),0,($G566-$F566)/'Expense Categories'!$I$1*'Expense Categories'!$G$2),0),0))</f>
        <v>0</v>
      </c>
      <c r="F566" s="18"/>
      <c r="G566" s="26"/>
      <c r="H566" s="20"/>
      <c r="N566" s="34"/>
      <c r="O566" s="63"/>
      <c r="P566" s="63"/>
      <c r="Q566" s="63"/>
    </row>
    <row r="567" spans="1:17" ht="15.75" customHeight="1" x14ac:dyDescent="0.2">
      <c r="A567" s="20"/>
      <c r="B567" s="22"/>
      <c r="C567" s="17">
        <f>IF(O567=0,IF(N567="Y",IF('Expense Categories'!$G$4="Y",G567-ROUND(E567,2)-ROUND(D567,2),Expenses!G567),G567),0)</f>
        <v>0</v>
      </c>
      <c r="D567" s="17">
        <f>IF(H567='Expense Categories'!A$2,IF(N567="Y",IF('Expense Categories'!$G$4="Y",IF(ISNUMBER(MATCH(H567,'Expense Categories'!$D$2:$D$15,0)),0,(($G567-$F567)/2)/'Expense Categories'!$I$1*'Expense Categories'!$G$1),0),0),IF(N567="Y",IF('Expense Categories'!$G$4="Y",IF(ISNUMBER(MATCH(H567,'Expense Categories'!$D$2:$D$15,0)),0,($G567-$F567)/'Expense Categories'!$I$1*'Expense Categories'!$G$1),0),0))</f>
        <v>0</v>
      </c>
      <c r="E567" s="17">
        <f>IF(H567='Expense Categories'!A$2,IF(N567="Y",IF('Expense Categories'!$G$4="Y",IF(ISNUMBER(MATCH(H567,'Expense Categories'!$D$2:$D$15,0)),0,(($G567-$F567)/2)/'Expense Categories'!$I$1*'Expense Categories'!$G$2),0),0),IF(N567="Y",IF('Expense Categories'!$G$4="Y",IF(ISNUMBER(MATCH(H567,'Expense Categories'!$D$2:$D$15,0)),0,($G567-$F567)/'Expense Categories'!$I$1*'Expense Categories'!$G$2),0),0))</f>
        <v>0</v>
      </c>
      <c r="F567" s="18"/>
      <c r="G567" s="26"/>
      <c r="H567" s="20"/>
      <c r="N567" s="34"/>
      <c r="O567" s="63"/>
      <c r="P567" s="63"/>
      <c r="Q567" s="63"/>
    </row>
    <row r="568" spans="1:17" ht="15.75" customHeight="1" x14ac:dyDescent="0.2">
      <c r="A568" s="20"/>
      <c r="B568" s="22"/>
      <c r="C568" s="17">
        <f>IF(O568=0,IF(N568="Y",IF('Expense Categories'!$G$4="Y",G568-ROUND(E568,2)-ROUND(D568,2),Expenses!G568),G568),0)</f>
        <v>0</v>
      </c>
      <c r="D568" s="17">
        <f>IF(H568='Expense Categories'!A$2,IF(N568="Y",IF('Expense Categories'!$G$4="Y",IF(ISNUMBER(MATCH(H568,'Expense Categories'!$D$2:$D$15,0)),0,(($G568-$F568)/2)/'Expense Categories'!$I$1*'Expense Categories'!$G$1),0),0),IF(N568="Y",IF('Expense Categories'!$G$4="Y",IF(ISNUMBER(MATCH(H568,'Expense Categories'!$D$2:$D$15,0)),0,($G568-$F568)/'Expense Categories'!$I$1*'Expense Categories'!$G$1),0),0))</f>
        <v>0</v>
      </c>
      <c r="E568" s="17">
        <f>IF(H568='Expense Categories'!A$2,IF(N568="Y",IF('Expense Categories'!$G$4="Y",IF(ISNUMBER(MATCH(H568,'Expense Categories'!$D$2:$D$15,0)),0,(($G568-$F568)/2)/'Expense Categories'!$I$1*'Expense Categories'!$G$2),0),0),IF(N568="Y",IF('Expense Categories'!$G$4="Y",IF(ISNUMBER(MATCH(H568,'Expense Categories'!$D$2:$D$15,0)),0,($G568-$F568)/'Expense Categories'!$I$1*'Expense Categories'!$G$2),0),0))</f>
        <v>0</v>
      </c>
      <c r="F568" s="18"/>
      <c r="G568" s="26"/>
      <c r="H568" s="20"/>
      <c r="N568" s="34"/>
      <c r="O568" s="63"/>
      <c r="P568" s="63"/>
      <c r="Q568" s="63"/>
    </row>
    <row r="569" spans="1:17" ht="15.75" customHeight="1" x14ac:dyDescent="0.2">
      <c r="A569" s="20"/>
      <c r="B569" s="22"/>
      <c r="C569" s="17">
        <f>IF(O569=0,IF(N569="Y",IF('Expense Categories'!$G$4="Y",G569-ROUND(E569,2)-ROUND(D569,2),Expenses!G569),G569),0)</f>
        <v>0</v>
      </c>
      <c r="D569" s="17">
        <f>IF(H569='Expense Categories'!A$2,IF(N569="Y",IF('Expense Categories'!$G$4="Y",IF(ISNUMBER(MATCH(H569,'Expense Categories'!$D$2:$D$15,0)),0,(($G569-$F569)/2)/'Expense Categories'!$I$1*'Expense Categories'!$G$1),0),0),IF(N569="Y",IF('Expense Categories'!$G$4="Y",IF(ISNUMBER(MATCH(H569,'Expense Categories'!$D$2:$D$15,0)),0,($G569-$F569)/'Expense Categories'!$I$1*'Expense Categories'!$G$1),0),0))</f>
        <v>0</v>
      </c>
      <c r="E569" s="17">
        <f>IF(H569='Expense Categories'!A$2,IF(N569="Y",IF('Expense Categories'!$G$4="Y",IF(ISNUMBER(MATCH(H569,'Expense Categories'!$D$2:$D$15,0)),0,(($G569-$F569)/2)/'Expense Categories'!$I$1*'Expense Categories'!$G$2),0),0),IF(N569="Y",IF('Expense Categories'!$G$4="Y",IF(ISNUMBER(MATCH(H569,'Expense Categories'!$D$2:$D$15,0)),0,($G569-$F569)/'Expense Categories'!$I$1*'Expense Categories'!$G$2),0),0))</f>
        <v>0</v>
      </c>
      <c r="F569" s="18"/>
      <c r="G569" s="26"/>
      <c r="H569" s="20"/>
      <c r="N569" s="34"/>
      <c r="O569" s="63"/>
      <c r="P569" s="63"/>
      <c r="Q569" s="63"/>
    </row>
    <row r="570" spans="1:17" ht="15.75" customHeight="1" x14ac:dyDescent="0.2">
      <c r="A570" s="20"/>
      <c r="B570" s="22"/>
      <c r="C570" s="17">
        <f>IF(O570=0,IF(N570="Y",IF('Expense Categories'!$G$4="Y",G570-ROUND(E570,2)-ROUND(D570,2),Expenses!G570),G570),0)</f>
        <v>0</v>
      </c>
      <c r="D570" s="17">
        <f>IF(H570='Expense Categories'!A$2,IF(N570="Y",IF('Expense Categories'!$G$4="Y",IF(ISNUMBER(MATCH(H570,'Expense Categories'!$D$2:$D$15,0)),0,(($G570-$F570)/2)/'Expense Categories'!$I$1*'Expense Categories'!$G$1),0),0),IF(N570="Y",IF('Expense Categories'!$G$4="Y",IF(ISNUMBER(MATCH(H570,'Expense Categories'!$D$2:$D$15,0)),0,($G570-$F570)/'Expense Categories'!$I$1*'Expense Categories'!$G$1),0),0))</f>
        <v>0</v>
      </c>
      <c r="E570" s="17">
        <f>IF(H570='Expense Categories'!A$2,IF(N570="Y",IF('Expense Categories'!$G$4="Y",IF(ISNUMBER(MATCH(H570,'Expense Categories'!$D$2:$D$15,0)),0,(($G570-$F570)/2)/'Expense Categories'!$I$1*'Expense Categories'!$G$2),0),0),IF(N570="Y",IF('Expense Categories'!$G$4="Y",IF(ISNUMBER(MATCH(H570,'Expense Categories'!$D$2:$D$15,0)),0,($G570-$F570)/'Expense Categories'!$I$1*'Expense Categories'!$G$2),0),0))</f>
        <v>0</v>
      </c>
      <c r="F570" s="18"/>
      <c r="G570" s="26"/>
      <c r="H570" s="20"/>
      <c r="N570" s="34"/>
      <c r="O570" s="63"/>
      <c r="P570" s="63"/>
      <c r="Q570" s="63"/>
    </row>
    <row r="571" spans="1:17" ht="15.75" customHeight="1" x14ac:dyDescent="0.2">
      <c r="A571" s="20"/>
      <c r="B571" s="22"/>
      <c r="C571" s="17">
        <f>IF(O571=0,IF(N571="Y",IF('Expense Categories'!$G$4="Y",G571-ROUND(E571,2)-ROUND(D571,2),Expenses!G571),G571),0)</f>
        <v>0</v>
      </c>
      <c r="D571" s="17">
        <f>IF(H571='Expense Categories'!A$2,IF(N571="Y",IF('Expense Categories'!$G$4="Y",IF(ISNUMBER(MATCH(H571,'Expense Categories'!$D$2:$D$15,0)),0,(($G571-$F571)/2)/'Expense Categories'!$I$1*'Expense Categories'!$G$1),0),0),IF(N571="Y",IF('Expense Categories'!$G$4="Y",IF(ISNUMBER(MATCH(H571,'Expense Categories'!$D$2:$D$15,0)),0,($G571-$F571)/'Expense Categories'!$I$1*'Expense Categories'!$G$1),0),0))</f>
        <v>0</v>
      </c>
      <c r="E571" s="17">
        <f>IF(H571='Expense Categories'!A$2,IF(N571="Y",IF('Expense Categories'!$G$4="Y",IF(ISNUMBER(MATCH(H571,'Expense Categories'!$D$2:$D$15,0)),0,(($G571-$F571)/2)/'Expense Categories'!$I$1*'Expense Categories'!$G$2),0),0),IF(N571="Y",IF('Expense Categories'!$G$4="Y",IF(ISNUMBER(MATCH(H571,'Expense Categories'!$D$2:$D$15,0)),0,($G571-$F571)/'Expense Categories'!$I$1*'Expense Categories'!$G$2),0),0))</f>
        <v>0</v>
      </c>
      <c r="F571" s="18"/>
      <c r="G571" s="26"/>
      <c r="H571" s="20"/>
      <c r="N571" s="34"/>
      <c r="O571" s="63"/>
      <c r="P571" s="63"/>
      <c r="Q571" s="63"/>
    </row>
    <row r="572" spans="1:17" ht="15.75" customHeight="1" x14ac:dyDescent="0.2">
      <c r="A572" s="20"/>
      <c r="B572" s="22"/>
      <c r="C572" s="17">
        <f>IF(O572=0,IF(N572="Y",IF('Expense Categories'!$G$4="Y",G572-ROUND(E572,2)-ROUND(D572,2),Expenses!G572),G572),0)</f>
        <v>0</v>
      </c>
      <c r="D572" s="17">
        <f>IF(H572='Expense Categories'!A$2,IF(N572="Y",IF('Expense Categories'!$G$4="Y",IF(ISNUMBER(MATCH(H572,'Expense Categories'!$D$2:$D$15,0)),0,(($G572-$F572)/2)/'Expense Categories'!$I$1*'Expense Categories'!$G$1),0),0),IF(N572="Y",IF('Expense Categories'!$G$4="Y",IF(ISNUMBER(MATCH(H572,'Expense Categories'!$D$2:$D$15,0)),0,($G572-$F572)/'Expense Categories'!$I$1*'Expense Categories'!$G$1),0),0))</f>
        <v>0</v>
      </c>
      <c r="E572" s="17">
        <f>IF(H572='Expense Categories'!A$2,IF(N572="Y",IF('Expense Categories'!$G$4="Y",IF(ISNUMBER(MATCH(H572,'Expense Categories'!$D$2:$D$15,0)),0,(($G572-$F572)/2)/'Expense Categories'!$I$1*'Expense Categories'!$G$2),0),0),IF(N572="Y",IF('Expense Categories'!$G$4="Y",IF(ISNUMBER(MATCH(H572,'Expense Categories'!$D$2:$D$15,0)),0,($G572-$F572)/'Expense Categories'!$I$1*'Expense Categories'!$G$2),0),0))</f>
        <v>0</v>
      </c>
      <c r="F572" s="18"/>
      <c r="G572" s="26"/>
      <c r="H572" s="20"/>
      <c r="N572" s="34"/>
      <c r="O572" s="63"/>
      <c r="P572" s="63"/>
      <c r="Q572" s="63"/>
    </row>
    <row r="573" spans="1:17" ht="15.75" customHeight="1" x14ac:dyDescent="0.2">
      <c r="A573" s="20"/>
      <c r="B573" s="22"/>
      <c r="C573" s="17">
        <f>IF(O573=0,IF(N573="Y",IF('Expense Categories'!$G$4="Y",G573-ROUND(E573,2)-ROUND(D573,2),Expenses!G573),G573),0)</f>
        <v>0</v>
      </c>
      <c r="D573" s="17">
        <f>IF(H573='Expense Categories'!A$2,IF(N573="Y",IF('Expense Categories'!$G$4="Y",IF(ISNUMBER(MATCH(H573,'Expense Categories'!$D$2:$D$15,0)),0,(($G573-$F573)/2)/'Expense Categories'!$I$1*'Expense Categories'!$G$1),0),0),IF(N573="Y",IF('Expense Categories'!$G$4="Y",IF(ISNUMBER(MATCH(H573,'Expense Categories'!$D$2:$D$15,0)),0,($G573-$F573)/'Expense Categories'!$I$1*'Expense Categories'!$G$1),0),0))</f>
        <v>0</v>
      </c>
      <c r="E573" s="17">
        <f>IF(H573='Expense Categories'!A$2,IF(N573="Y",IF('Expense Categories'!$G$4="Y",IF(ISNUMBER(MATCH(H573,'Expense Categories'!$D$2:$D$15,0)),0,(($G573-$F573)/2)/'Expense Categories'!$I$1*'Expense Categories'!$G$2),0),0),IF(N573="Y",IF('Expense Categories'!$G$4="Y",IF(ISNUMBER(MATCH(H573,'Expense Categories'!$D$2:$D$15,0)),0,($G573-$F573)/'Expense Categories'!$I$1*'Expense Categories'!$G$2),0),0))</f>
        <v>0</v>
      </c>
      <c r="F573" s="18"/>
      <c r="G573" s="26"/>
      <c r="H573" s="20"/>
      <c r="N573" s="34"/>
      <c r="O573" s="63"/>
      <c r="P573" s="63"/>
      <c r="Q573" s="63"/>
    </row>
    <row r="574" spans="1:17" ht="15.75" customHeight="1" x14ac:dyDescent="0.2">
      <c r="A574" s="20"/>
      <c r="B574" s="22"/>
      <c r="C574" s="17">
        <f>IF(O574=0,IF(N574="Y",IF('Expense Categories'!$G$4="Y",G574-ROUND(E574,2)-ROUND(D574,2),Expenses!G574),G574),0)</f>
        <v>0</v>
      </c>
      <c r="D574" s="17">
        <f>IF(H574='Expense Categories'!A$2,IF(N574="Y",IF('Expense Categories'!$G$4="Y",IF(ISNUMBER(MATCH(H574,'Expense Categories'!$D$2:$D$15,0)),0,(($G574-$F574)/2)/'Expense Categories'!$I$1*'Expense Categories'!$G$1),0),0),IF(N574="Y",IF('Expense Categories'!$G$4="Y",IF(ISNUMBER(MATCH(H574,'Expense Categories'!$D$2:$D$15,0)),0,($G574-$F574)/'Expense Categories'!$I$1*'Expense Categories'!$G$1),0),0))</f>
        <v>0</v>
      </c>
      <c r="E574" s="17">
        <f>IF(H574='Expense Categories'!A$2,IF(N574="Y",IF('Expense Categories'!$G$4="Y",IF(ISNUMBER(MATCH(H574,'Expense Categories'!$D$2:$D$15,0)),0,(($G574-$F574)/2)/'Expense Categories'!$I$1*'Expense Categories'!$G$2),0),0),IF(N574="Y",IF('Expense Categories'!$G$4="Y",IF(ISNUMBER(MATCH(H574,'Expense Categories'!$D$2:$D$15,0)),0,($G574-$F574)/'Expense Categories'!$I$1*'Expense Categories'!$G$2),0),0))</f>
        <v>0</v>
      </c>
      <c r="F574" s="18"/>
      <c r="G574" s="26"/>
      <c r="H574" s="20"/>
      <c r="N574" s="34"/>
      <c r="O574" s="63"/>
      <c r="P574" s="63"/>
      <c r="Q574" s="63"/>
    </row>
    <row r="575" spans="1:17" ht="15.75" customHeight="1" x14ac:dyDescent="0.2">
      <c r="A575" s="20"/>
      <c r="B575" s="22"/>
      <c r="C575" s="17">
        <f>IF(O575=0,IF(N575="Y",IF('Expense Categories'!$G$4="Y",G575-ROUND(E575,2)-ROUND(D575,2),Expenses!G575),G575),0)</f>
        <v>0</v>
      </c>
      <c r="D575" s="17">
        <f>IF(H575='Expense Categories'!A$2,IF(N575="Y",IF('Expense Categories'!$G$4="Y",IF(ISNUMBER(MATCH(H575,'Expense Categories'!$D$2:$D$15,0)),0,(($G575-$F575)/2)/'Expense Categories'!$I$1*'Expense Categories'!$G$1),0),0),IF(N575="Y",IF('Expense Categories'!$G$4="Y",IF(ISNUMBER(MATCH(H575,'Expense Categories'!$D$2:$D$15,0)),0,($G575-$F575)/'Expense Categories'!$I$1*'Expense Categories'!$G$1),0),0))</f>
        <v>0</v>
      </c>
      <c r="E575" s="17">
        <f>IF(H575='Expense Categories'!A$2,IF(N575="Y",IF('Expense Categories'!$G$4="Y",IF(ISNUMBER(MATCH(H575,'Expense Categories'!$D$2:$D$15,0)),0,(($G575-$F575)/2)/'Expense Categories'!$I$1*'Expense Categories'!$G$2),0),0),IF(N575="Y",IF('Expense Categories'!$G$4="Y",IF(ISNUMBER(MATCH(H575,'Expense Categories'!$D$2:$D$15,0)),0,($G575-$F575)/'Expense Categories'!$I$1*'Expense Categories'!$G$2),0),0))</f>
        <v>0</v>
      </c>
      <c r="F575" s="18"/>
      <c r="G575" s="26"/>
      <c r="H575" s="20"/>
      <c r="N575" s="34"/>
      <c r="O575" s="63"/>
      <c r="P575" s="63"/>
      <c r="Q575" s="63"/>
    </row>
    <row r="576" spans="1:17" ht="15.75" customHeight="1" x14ac:dyDescent="0.2">
      <c r="A576" s="20"/>
      <c r="B576" s="22"/>
      <c r="C576" s="17">
        <f>IF(O576=0,IF(N576="Y",IF('Expense Categories'!$G$4="Y",G576-ROUND(E576,2)-ROUND(D576,2),Expenses!G576),G576),0)</f>
        <v>0</v>
      </c>
      <c r="D576" s="17">
        <f>IF(H576='Expense Categories'!A$2,IF(N576="Y",IF('Expense Categories'!$G$4="Y",IF(ISNUMBER(MATCH(H576,'Expense Categories'!$D$2:$D$15,0)),0,(($G576-$F576)/2)/'Expense Categories'!$I$1*'Expense Categories'!$G$1),0),0),IF(N576="Y",IF('Expense Categories'!$G$4="Y",IF(ISNUMBER(MATCH(H576,'Expense Categories'!$D$2:$D$15,0)),0,($G576-$F576)/'Expense Categories'!$I$1*'Expense Categories'!$G$1),0),0))</f>
        <v>0</v>
      </c>
      <c r="E576" s="17">
        <f>IF(H576='Expense Categories'!A$2,IF(N576="Y",IF('Expense Categories'!$G$4="Y",IF(ISNUMBER(MATCH(H576,'Expense Categories'!$D$2:$D$15,0)),0,(($G576-$F576)/2)/'Expense Categories'!$I$1*'Expense Categories'!$G$2),0),0),IF(N576="Y",IF('Expense Categories'!$G$4="Y",IF(ISNUMBER(MATCH(H576,'Expense Categories'!$D$2:$D$15,0)),0,($G576-$F576)/'Expense Categories'!$I$1*'Expense Categories'!$G$2),0),0))</f>
        <v>0</v>
      </c>
      <c r="F576" s="18"/>
      <c r="G576" s="26"/>
      <c r="H576" s="20"/>
      <c r="N576" s="34"/>
      <c r="O576" s="63"/>
      <c r="P576" s="63"/>
      <c r="Q576" s="63"/>
    </row>
    <row r="577" spans="1:17" ht="15.75" customHeight="1" x14ac:dyDescent="0.2">
      <c r="A577" s="20"/>
      <c r="B577" s="22"/>
      <c r="C577" s="17">
        <f>IF(O577=0,IF(N577="Y",IF('Expense Categories'!$G$4="Y",G577-ROUND(E577,2)-ROUND(D577,2),Expenses!G577),G577),0)</f>
        <v>0</v>
      </c>
      <c r="D577" s="17">
        <f>IF(H577='Expense Categories'!A$2,IF(N577="Y",IF('Expense Categories'!$G$4="Y",IF(ISNUMBER(MATCH(H577,'Expense Categories'!$D$2:$D$15,0)),0,(($G577-$F577)/2)/'Expense Categories'!$I$1*'Expense Categories'!$G$1),0),0),IF(N577="Y",IF('Expense Categories'!$G$4="Y",IF(ISNUMBER(MATCH(H577,'Expense Categories'!$D$2:$D$15,0)),0,($G577-$F577)/'Expense Categories'!$I$1*'Expense Categories'!$G$1),0),0))</f>
        <v>0</v>
      </c>
      <c r="E577" s="17">
        <f>IF(H577='Expense Categories'!A$2,IF(N577="Y",IF('Expense Categories'!$G$4="Y",IF(ISNUMBER(MATCH(H577,'Expense Categories'!$D$2:$D$15,0)),0,(($G577-$F577)/2)/'Expense Categories'!$I$1*'Expense Categories'!$G$2),0),0),IF(N577="Y",IF('Expense Categories'!$G$4="Y",IF(ISNUMBER(MATCH(H577,'Expense Categories'!$D$2:$D$15,0)),0,($G577-$F577)/'Expense Categories'!$I$1*'Expense Categories'!$G$2),0),0))</f>
        <v>0</v>
      </c>
      <c r="F577" s="18"/>
      <c r="G577" s="26"/>
      <c r="H577" s="20"/>
      <c r="N577" s="34"/>
      <c r="O577" s="63"/>
      <c r="P577" s="63"/>
      <c r="Q577" s="63"/>
    </row>
    <row r="578" spans="1:17" ht="15.75" customHeight="1" x14ac:dyDescent="0.2">
      <c r="A578" s="20"/>
      <c r="B578" s="22"/>
      <c r="C578" s="17">
        <f>IF(O578=0,IF(N578="Y",IF('Expense Categories'!$G$4="Y",G578-ROUND(E578,2)-ROUND(D578,2),Expenses!G578),G578),0)</f>
        <v>0</v>
      </c>
      <c r="D578" s="17">
        <f>IF(H578='Expense Categories'!A$2,IF(N578="Y",IF('Expense Categories'!$G$4="Y",IF(ISNUMBER(MATCH(H578,'Expense Categories'!$D$2:$D$15,0)),0,(($G578-$F578)/2)/'Expense Categories'!$I$1*'Expense Categories'!$G$1),0),0),IF(N578="Y",IF('Expense Categories'!$G$4="Y",IF(ISNUMBER(MATCH(H578,'Expense Categories'!$D$2:$D$15,0)),0,($G578-$F578)/'Expense Categories'!$I$1*'Expense Categories'!$G$1),0),0))</f>
        <v>0</v>
      </c>
      <c r="E578" s="17">
        <f>IF(H578='Expense Categories'!A$2,IF(N578="Y",IF('Expense Categories'!$G$4="Y",IF(ISNUMBER(MATCH(H578,'Expense Categories'!$D$2:$D$15,0)),0,(($G578-$F578)/2)/'Expense Categories'!$I$1*'Expense Categories'!$G$2),0),0),IF(N578="Y",IF('Expense Categories'!$G$4="Y",IF(ISNUMBER(MATCH(H578,'Expense Categories'!$D$2:$D$15,0)),0,($G578-$F578)/'Expense Categories'!$I$1*'Expense Categories'!$G$2),0),0))</f>
        <v>0</v>
      </c>
      <c r="F578" s="18"/>
      <c r="G578" s="26"/>
      <c r="H578" s="20"/>
      <c r="N578" s="34"/>
      <c r="O578" s="63"/>
      <c r="P578" s="63"/>
      <c r="Q578" s="63"/>
    </row>
    <row r="579" spans="1:17" ht="15.75" customHeight="1" x14ac:dyDescent="0.2">
      <c r="A579" s="20"/>
      <c r="B579" s="22"/>
      <c r="C579" s="17">
        <f>IF(O579=0,IF(N579="Y",IF('Expense Categories'!$G$4="Y",G579-ROUND(E579,2)-ROUND(D579,2),Expenses!G579),G579),0)</f>
        <v>0</v>
      </c>
      <c r="D579" s="17">
        <f>IF(H579='Expense Categories'!A$2,IF(N579="Y",IF('Expense Categories'!$G$4="Y",IF(ISNUMBER(MATCH(H579,'Expense Categories'!$D$2:$D$15,0)),0,(($G579-$F579)/2)/'Expense Categories'!$I$1*'Expense Categories'!$G$1),0),0),IF(N579="Y",IF('Expense Categories'!$G$4="Y",IF(ISNUMBER(MATCH(H579,'Expense Categories'!$D$2:$D$15,0)),0,($G579-$F579)/'Expense Categories'!$I$1*'Expense Categories'!$G$1),0),0))</f>
        <v>0</v>
      </c>
      <c r="E579" s="17">
        <f>IF(H579='Expense Categories'!A$2,IF(N579="Y",IF('Expense Categories'!$G$4="Y",IF(ISNUMBER(MATCH(H579,'Expense Categories'!$D$2:$D$15,0)),0,(($G579-$F579)/2)/'Expense Categories'!$I$1*'Expense Categories'!$G$2),0),0),IF(N579="Y",IF('Expense Categories'!$G$4="Y",IF(ISNUMBER(MATCH(H579,'Expense Categories'!$D$2:$D$15,0)),0,($G579-$F579)/'Expense Categories'!$I$1*'Expense Categories'!$G$2),0),0))</f>
        <v>0</v>
      </c>
      <c r="F579" s="18"/>
      <c r="G579" s="26"/>
      <c r="H579" s="20"/>
      <c r="N579" s="34"/>
      <c r="O579" s="63"/>
      <c r="P579" s="63"/>
      <c r="Q579" s="63"/>
    </row>
    <row r="580" spans="1:17" ht="15.75" customHeight="1" x14ac:dyDescent="0.2">
      <c r="A580" s="20"/>
      <c r="B580" s="22"/>
      <c r="C580" s="17">
        <f>IF(O580=0,IF(N580="Y",IF('Expense Categories'!$G$4="Y",G580-ROUND(E580,2)-ROUND(D580,2),Expenses!G580),G580),0)</f>
        <v>0</v>
      </c>
      <c r="D580" s="17">
        <f>IF(H580='Expense Categories'!A$2,IF(N580="Y",IF('Expense Categories'!$G$4="Y",IF(ISNUMBER(MATCH(H580,'Expense Categories'!$D$2:$D$15,0)),0,(($G580-$F580)/2)/'Expense Categories'!$I$1*'Expense Categories'!$G$1),0),0),IF(N580="Y",IF('Expense Categories'!$G$4="Y",IF(ISNUMBER(MATCH(H580,'Expense Categories'!$D$2:$D$15,0)),0,($G580-$F580)/'Expense Categories'!$I$1*'Expense Categories'!$G$1),0),0))</f>
        <v>0</v>
      </c>
      <c r="E580" s="17">
        <f>IF(H580='Expense Categories'!A$2,IF(N580="Y",IF('Expense Categories'!$G$4="Y",IF(ISNUMBER(MATCH(H580,'Expense Categories'!$D$2:$D$15,0)),0,(($G580-$F580)/2)/'Expense Categories'!$I$1*'Expense Categories'!$G$2),0),0),IF(N580="Y",IF('Expense Categories'!$G$4="Y",IF(ISNUMBER(MATCH(H580,'Expense Categories'!$D$2:$D$15,0)),0,($G580-$F580)/'Expense Categories'!$I$1*'Expense Categories'!$G$2),0),0))</f>
        <v>0</v>
      </c>
      <c r="F580" s="18"/>
      <c r="G580" s="26"/>
      <c r="H580" s="20"/>
      <c r="N580" s="34"/>
      <c r="O580" s="63"/>
      <c r="P580" s="63"/>
      <c r="Q580" s="63"/>
    </row>
    <row r="581" spans="1:17" ht="15.75" customHeight="1" x14ac:dyDescent="0.2">
      <c r="A581" s="20"/>
      <c r="B581" s="22"/>
      <c r="C581" s="17">
        <f>IF(O581=0,IF(N581="Y",IF('Expense Categories'!$G$4="Y",G581-ROUND(E581,2)-ROUND(D581,2),Expenses!G581),G581),0)</f>
        <v>0</v>
      </c>
      <c r="D581" s="17">
        <f>IF(H581='Expense Categories'!A$2,IF(N581="Y",IF('Expense Categories'!$G$4="Y",IF(ISNUMBER(MATCH(H581,'Expense Categories'!$D$2:$D$15,0)),0,(($G581-$F581)/2)/'Expense Categories'!$I$1*'Expense Categories'!$G$1),0),0),IF(N581="Y",IF('Expense Categories'!$G$4="Y",IF(ISNUMBER(MATCH(H581,'Expense Categories'!$D$2:$D$15,0)),0,($G581-$F581)/'Expense Categories'!$I$1*'Expense Categories'!$G$1),0),0))</f>
        <v>0</v>
      </c>
      <c r="E581" s="17">
        <f>IF(H581='Expense Categories'!A$2,IF(N581="Y",IF('Expense Categories'!$G$4="Y",IF(ISNUMBER(MATCH(H581,'Expense Categories'!$D$2:$D$15,0)),0,(($G581-$F581)/2)/'Expense Categories'!$I$1*'Expense Categories'!$G$2),0),0),IF(N581="Y",IF('Expense Categories'!$G$4="Y",IF(ISNUMBER(MATCH(H581,'Expense Categories'!$D$2:$D$15,0)),0,($G581-$F581)/'Expense Categories'!$I$1*'Expense Categories'!$G$2),0),0))</f>
        <v>0</v>
      </c>
      <c r="F581" s="18"/>
      <c r="G581" s="26"/>
      <c r="H581" s="20"/>
      <c r="N581" s="34"/>
      <c r="O581" s="63"/>
      <c r="P581" s="63"/>
      <c r="Q581" s="63"/>
    </row>
    <row r="582" spans="1:17" ht="15.75" customHeight="1" x14ac:dyDescent="0.2">
      <c r="A582" s="20"/>
      <c r="B582" s="22"/>
      <c r="C582" s="17">
        <f>IF(O582=0,IF(N582="Y",IF('Expense Categories'!$G$4="Y",G582-ROUND(E582,2)-ROUND(D582,2),Expenses!G582),G582),0)</f>
        <v>0</v>
      </c>
      <c r="D582" s="17">
        <f>IF(H582='Expense Categories'!A$2,IF(N582="Y",IF('Expense Categories'!$G$4="Y",IF(ISNUMBER(MATCH(H582,'Expense Categories'!$D$2:$D$15,0)),0,(($G582-$F582)/2)/'Expense Categories'!$I$1*'Expense Categories'!$G$1),0),0),IF(N582="Y",IF('Expense Categories'!$G$4="Y",IF(ISNUMBER(MATCH(H582,'Expense Categories'!$D$2:$D$15,0)),0,($G582-$F582)/'Expense Categories'!$I$1*'Expense Categories'!$G$1),0),0))</f>
        <v>0</v>
      </c>
      <c r="E582" s="17">
        <f>IF(H582='Expense Categories'!A$2,IF(N582="Y",IF('Expense Categories'!$G$4="Y",IF(ISNUMBER(MATCH(H582,'Expense Categories'!$D$2:$D$15,0)),0,(($G582-$F582)/2)/'Expense Categories'!$I$1*'Expense Categories'!$G$2),0),0),IF(N582="Y",IF('Expense Categories'!$G$4="Y",IF(ISNUMBER(MATCH(H582,'Expense Categories'!$D$2:$D$15,0)),0,($G582-$F582)/'Expense Categories'!$I$1*'Expense Categories'!$G$2),0),0))</f>
        <v>0</v>
      </c>
      <c r="F582" s="18"/>
      <c r="G582" s="26"/>
      <c r="H582" s="20"/>
      <c r="N582" s="34"/>
      <c r="O582" s="63"/>
      <c r="P582" s="63"/>
      <c r="Q582" s="63"/>
    </row>
    <row r="583" spans="1:17" ht="15.75" customHeight="1" x14ac:dyDescent="0.2">
      <c r="A583" s="20"/>
      <c r="B583" s="22"/>
      <c r="C583" s="17">
        <f>IF(O583=0,IF(N583="Y",IF('Expense Categories'!$G$4="Y",G583-ROUND(E583,2)-ROUND(D583,2),Expenses!G583),G583),0)</f>
        <v>0</v>
      </c>
      <c r="D583" s="17">
        <f>IF(H583='Expense Categories'!A$2,IF(N583="Y",IF('Expense Categories'!$G$4="Y",IF(ISNUMBER(MATCH(H583,'Expense Categories'!$D$2:$D$15,0)),0,(($G583-$F583)/2)/'Expense Categories'!$I$1*'Expense Categories'!$G$1),0),0),IF(N583="Y",IF('Expense Categories'!$G$4="Y",IF(ISNUMBER(MATCH(H583,'Expense Categories'!$D$2:$D$15,0)),0,($G583-$F583)/'Expense Categories'!$I$1*'Expense Categories'!$G$1),0),0))</f>
        <v>0</v>
      </c>
      <c r="E583" s="17">
        <f>IF(H583='Expense Categories'!A$2,IF(N583="Y",IF('Expense Categories'!$G$4="Y",IF(ISNUMBER(MATCH(H583,'Expense Categories'!$D$2:$D$15,0)),0,(($G583-$F583)/2)/'Expense Categories'!$I$1*'Expense Categories'!$G$2),0),0),IF(N583="Y",IF('Expense Categories'!$G$4="Y",IF(ISNUMBER(MATCH(H583,'Expense Categories'!$D$2:$D$15,0)),0,($G583-$F583)/'Expense Categories'!$I$1*'Expense Categories'!$G$2),0),0))</f>
        <v>0</v>
      </c>
      <c r="F583" s="18"/>
      <c r="G583" s="26"/>
      <c r="H583" s="20"/>
      <c r="N583" s="34"/>
      <c r="O583" s="63"/>
      <c r="P583" s="63"/>
      <c r="Q583" s="63"/>
    </row>
    <row r="584" spans="1:17" ht="15.75" customHeight="1" x14ac:dyDescent="0.2">
      <c r="A584" s="20"/>
      <c r="B584" s="22"/>
      <c r="C584" s="17">
        <f>IF(O584=0,IF(N584="Y",IF('Expense Categories'!$G$4="Y",G584-ROUND(E584,2)-ROUND(D584,2),Expenses!G584),G584),0)</f>
        <v>0</v>
      </c>
      <c r="D584" s="17">
        <f>IF(H584='Expense Categories'!A$2,IF(N584="Y",IF('Expense Categories'!$G$4="Y",IF(ISNUMBER(MATCH(H584,'Expense Categories'!$D$2:$D$15,0)),0,(($G584-$F584)/2)/'Expense Categories'!$I$1*'Expense Categories'!$G$1),0),0),IF(N584="Y",IF('Expense Categories'!$G$4="Y",IF(ISNUMBER(MATCH(H584,'Expense Categories'!$D$2:$D$15,0)),0,($G584-$F584)/'Expense Categories'!$I$1*'Expense Categories'!$G$1),0),0))</f>
        <v>0</v>
      </c>
      <c r="E584" s="17">
        <f>IF(H584='Expense Categories'!A$2,IF(N584="Y",IF('Expense Categories'!$G$4="Y",IF(ISNUMBER(MATCH(H584,'Expense Categories'!$D$2:$D$15,0)),0,(($G584-$F584)/2)/'Expense Categories'!$I$1*'Expense Categories'!$G$2),0),0),IF(N584="Y",IF('Expense Categories'!$G$4="Y",IF(ISNUMBER(MATCH(H584,'Expense Categories'!$D$2:$D$15,0)),0,($G584-$F584)/'Expense Categories'!$I$1*'Expense Categories'!$G$2),0),0))</f>
        <v>0</v>
      </c>
      <c r="F584" s="18"/>
      <c r="G584" s="26"/>
      <c r="H584" s="20"/>
      <c r="N584" s="34"/>
      <c r="O584" s="63"/>
      <c r="P584" s="63"/>
      <c r="Q584" s="63"/>
    </row>
    <row r="585" spans="1:17" ht="15.75" customHeight="1" x14ac:dyDescent="0.2">
      <c r="A585" s="20"/>
      <c r="B585" s="22"/>
      <c r="C585" s="17">
        <f>IF(O585=0,IF(N585="Y",IF('Expense Categories'!$G$4="Y",G585-ROUND(E585,2)-ROUND(D585,2),Expenses!G585),G585),0)</f>
        <v>0</v>
      </c>
      <c r="D585" s="17">
        <f>IF(H585='Expense Categories'!A$2,IF(N585="Y",IF('Expense Categories'!$G$4="Y",IF(ISNUMBER(MATCH(H585,'Expense Categories'!$D$2:$D$15,0)),0,(($G585-$F585)/2)/'Expense Categories'!$I$1*'Expense Categories'!$G$1),0),0),IF(N585="Y",IF('Expense Categories'!$G$4="Y",IF(ISNUMBER(MATCH(H585,'Expense Categories'!$D$2:$D$15,0)),0,($G585-$F585)/'Expense Categories'!$I$1*'Expense Categories'!$G$1),0),0))</f>
        <v>0</v>
      </c>
      <c r="E585" s="17">
        <f>IF(H585='Expense Categories'!A$2,IF(N585="Y",IF('Expense Categories'!$G$4="Y",IF(ISNUMBER(MATCH(H585,'Expense Categories'!$D$2:$D$15,0)),0,(($G585-$F585)/2)/'Expense Categories'!$I$1*'Expense Categories'!$G$2),0),0),IF(N585="Y",IF('Expense Categories'!$G$4="Y",IF(ISNUMBER(MATCH(H585,'Expense Categories'!$D$2:$D$15,0)),0,($G585-$F585)/'Expense Categories'!$I$1*'Expense Categories'!$G$2),0),0))</f>
        <v>0</v>
      </c>
      <c r="F585" s="18"/>
      <c r="G585" s="26"/>
      <c r="H585" s="20"/>
      <c r="N585" s="34"/>
      <c r="O585" s="63"/>
      <c r="P585" s="63"/>
      <c r="Q585" s="63"/>
    </row>
    <row r="586" spans="1:17" ht="15.75" customHeight="1" x14ac:dyDescent="0.2">
      <c r="A586" s="20"/>
      <c r="B586" s="22"/>
      <c r="C586" s="17">
        <f>IF(O586=0,IF(N586="Y",IF('Expense Categories'!$G$4="Y",G586-ROUND(E586,2)-ROUND(D586,2),Expenses!G586),G586),0)</f>
        <v>0</v>
      </c>
      <c r="D586" s="17">
        <f>IF(H586='Expense Categories'!A$2,IF(N586="Y",IF('Expense Categories'!$G$4="Y",IF(ISNUMBER(MATCH(H586,'Expense Categories'!$D$2:$D$15,0)),0,(($G586-$F586)/2)/'Expense Categories'!$I$1*'Expense Categories'!$G$1),0),0),IF(N586="Y",IF('Expense Categories'!$G$4="Y",IF(ISNUMBER(MATCH(H586,'Expense Categories'!$D$2:$D$15,0)),0,($G586-$F586)/'Expense Categories'!$I$1*'Expense Categories'!$G$1),0),0))</f>
        <v>0</v>
      </c>
      <c r="E586" s="17">
        <f>IF(H586='Expense Categories'!A$2,IF(N586="Y",IF('Expense Categories'!$G$4="Y",IF(ISNUMBER(MATCH(H586,'Expense Categories'!$D$2:$D$15,0)),0,(($G586-$F586)/2)/'Expense Categories'!$I$1*'Expense Categories'!$G$2),0),0),IF(N586="Y",IF('Expense Categories'!$G$4="Y",IF(ISNUMBER(MATCH(H586,'Expense Categories'!$D$2:$D$15,0)),0,($G586-$F586)/'Expense Categories'!$I$1*'Expense Categories'!$G$2),0),0))</f>
        <v>0</v>
      </c>
      <c r="F586" s="18"/>
      <c r="G586" s="26"/>
      <c r="H586" s="20"/>
      <c r="N586" s="34"/>
      <c r="O586" s="63"/>
      <c r="P586" s="63"/>
      <c r="Q586" s="63"/>
    </row>
    <row r="587" spans="1:17" ht="15.75" customHeight="1" x14ac:dyDescent="0.2">
      <c r="A587" s="20"/>
      <c r="B587" s="22"/>
      <c r="C587" s="17">
        <f>IF(O587=0,IF(N587="Y",IF('Expense Categories'!$G$4="Y",G587-ROUND(E587,2)-ROUND(D587,2),Expenses!G587),G587),0)</f>
        <v>0</v>
      </c>
      <c r="D587" s="17">
        <f>IF(H587='Expense Categories'!A$2,IF(N587="Y",IF('Expense Categories'!$G$4="Y",IF(ISNUMBER(MATCH(H587,'Expense Categories'!$D$2:$D$15,0)),0,(($G587-$F587)/2)/'Expense Categories'!$I$1*'Expense Categories'!$G$1),0),0),IF(N587="Y",IF('Expense Categories'!$G$4="Y",IF(ISNUMBER(MATCH(H587,'Expense Categories'!$D$2:$D$15,0)),0,($G587-$F587)/'Expense Categories'!$I$1*'Expense Categories'!$G$1),0),0))</f>
        <v>0</v>
      </c>
      <c r="E587" s="17">
        <f>IF(H587='Expense Categories'!A$2,IF(N587="Y",IF('Expense Categories'!$G$4="Y",IF(ISNUMBER(MATCH(H587,'Expense Categories'!$D$2:$D$15,0)),0,(($G587-$F587)/2)/'Expense Categories'!$I$1*'Expense Categories'!$G$2),0),0),IF(N587="Y",IF('Expense Categories'!$G$4="Y",IF(ISNUMBER(MATCH(H587,'Expense Categories'!$D$2:$D$15,0)),0,($G587-$F587)/'Expense Categories'!$I$1*'Expense Categories'!$G$2),0),0))</f>
        <v>0</v>
      </c>
      <c r="F587" s="18"/>
      <c r="G587" s="26"/>
      <c r="H587" s="20"/>
      <c r="N587" s="34"/>
      <c r="O587" s="63"/>
      <c r="P587" s="63"/>
      <c r="Q587" s="63"/>
    </row>
    <row r="588" spans="1:17" ht="15.75" customHeight="1" x14ac:dyDescent="0.2">
      <c r="A588" s="20"/>
      <c r="B588" s="22"/>
      <c r="C588" s="17">
        <f>IF(O588=0,IF(N588="Y",IF('Expense Categories'!$G$4="Y",G588-ROUND(E588,2)-ROUND(D588,2),Expenses!G588),G588),0)</f>
        <v>0</v>
      </c>
      <c r="D588" s="17">
        <f>IF(H588='Expense Categories'!A$2,IF(N588="Y",IF('Expense Categories'!$G$4="Y",IF(ISNUMBER(MATCH(H588,'Expense Categories'!$D$2:$D$15,0)),0,(($G588-$F588)/2)/'Expense Categories'!$I$1*'Expense Categories'!$G$1),0),0),IF(N588="Y",IF('Expense Categories'!$G$4="Y",IF(ISNUMBER(MATCH(H588,'Expense Categories'!$D$2:$D$15,0)),0,($G588-$F588)/'Expense Categories'!$I$1*'Expense Categories'!$G$1),0),0))</f>
        <v>0</v>
      </c>
      <c r="E588" s="17">
        <f>IF(H588='Expense Categories'!A$2,IF(N588="Y",IF('Expense Categories'!$G$4="Y",IF(ISNUMBER(MATCH(H588,'Expense Categories'!$D$2:$D$15,0)),0,(($G588-$F588)/2)/'Expense Categories'!$I$1*'Expense Categories'!$G$2),0),0),IF(N588="Y",IF('Expense Categories'!$G$4="Y",IF(ISNUMBER(MATCH(H588,'Expense Categories'!$D$2:$D$15,0)),0,($G588-$F588)/'Expense Categories'!$I$1*'Expense Categories'!$G$2),0),0))</f>
        <v>0</v>
      </c>
      <c r="F588" s="18"/>
      <c r="G588" s="26"/>
      <c r="H588" s="20"/>
      <c r="N588" s="34"/>
      <c r="O588" s="63"/>
      <c r="P588" s="63"/>
      <c r="Q588" s="63"/>
    </row>
    <row r="589" spans="1:17" ht="15.75" customHeight="1" x14ac:dyDescent="0.2">
      <c r="A589" s="20"/>
      <c r="B589" s="22"/>
      <c r="C589" s="17">
        <f>IF(O589=0,IF(N589="Y",IF('Expense Categories'!$G$4="Y",G589-ROUND(E589,2)-ROUND(D589,2),Expenses!G589),G589),0)</f>
        <v>0</v>
      </c>
      <c r="D589" s="17">
        <f>IF(H589='Expense Categories'!A$2,IF(N589="Y",IF('Expense Categories'!$G$4="Y",IF(ISNUMBER(MATCH(H589,'Expense Categories'!$D$2:$D$15,0)),0,(($G589-$F589)/2)/'Expense Categories'!$I$1*'Expense Categories'!$G$1),0),0),IF(N589="Y",IF('Expense Categories'!$G$4="Y",IF(ISNUMBER(MATCH(H589,'Expense Categories'!$D$2:$D$15,0)),0,($G589-$F589)/'Expense Categories'!$I$1*'Expense Categories'!$G$1),0),0))</f>
        <v>0</v>
      </c>
      <c r="E589" s="17">
        <f>IF(H589='Expense Categories'!A$2,IF(N589="Y",IF('Expense Categories'!$G$4="Y",IF(ISNUMBER(MATCH(H589,'Expense Categories'!$D$2:$D$15,0)),0,(($G589-$F589)/2)/'Expense Categories'!$I$1*'Expense Categories'!$G$2),0),0),IF(N589="Y",IF('Expense Categories'!$G$4="Y",IF(ISNUMBER(MATCH(H589,'Expense Categories'!$D$2:$D$15,0)),0,($G589-$F589)/'Expense Categories'!$I$1*'Expense Categories'!$G$2),0),0))</f>
        <v>0</v>
      </c>
      <c r="F589" s="18"/>
      <c r="G589" s="26"/>
      <c r="H589" s="20"/>
      <c r="N589" s="34"/>
      <c r="O589" s="63"/>
      <c r="P589" s="63"/>
      <c r="Q589" s="63"/>
    </row>
    <row r="590" spans="1:17" ht="15.75" customHeight="1" x14ac:dyDescent="0.2">
      <c r="A590" s="20"/>
      <c r="B590" s="22"/>
      <c r="C590" s="17">
        <f>IF(O590=0,IF(N590="Y",IF('Expense Categories'!$G$4="Y",G590-ROUND(E590,2)-ROUND(D590,2),Expenses!G590),G590),0)</f>
        <v>0</v>
      </c>
      <c r="D590" s="17">
        <f>IF(H590='Expense Categories'!A$2,IF(N590="Y",IF('Expense Categories'!$G$4="Y",IF(ISNUMBER(MATCH(H590,'Expense Categories'!$D$2:$D$15,0)),0,(($G590-$F590)/2)/'Expense Categories'!$I$1*'Expense Categories'!$G$1),0),0),IF(N590="Y",IF('Expense Categories'!$G$4="Y",IF(ISNUMBER(MATCH(H590,'Expense Categories'!$D$2:$D$15,0)),0,($G590-$F590)/'Expense Categories'!$I$1*'Expense Categories'!$G$1),0),0))</f>
        <v>0</v>
      </c>
      <c r="E590" s="17">
        <f>IF(H590='Expense Categories'!A$2,IF(N590="Y",IF('Expense Categories'!$G$4="Y",IF(ISNUMBER(MATCH(H590,'Expense Categories'!$D$2:$D$15,0)),0,(($G590-$F590)/2)/'Expense Categories'!$I$1*'Expense Categories'!$G$2),0),0),IF(N590="Y",IF('Expense Categories'!$G$4="Y",IF(ISNUMBER(MATCH(H590,'Expense Categories'!$D$2:$D$15,0)),0,($G590-$F590)/'Expense Categories'!$I$1*'Expense Categories'!$G$2),0),0))</f>
        <v>0</v>
      </c>
      <c r="F590" s="18"/>
      <c r="G590" s="26"/>
      <c r="H590" s="20"/>
      <c r="N590" s="34"/>
      <c r="O590" s="63"/>
      <c r="P590" s="63"/>
      <c r="Q590" s="63"/>
    </row>
    <row r="591" spans="1:17" ht="15.75" customHeight="1" x14ac:dyDescent="0.2">
      <c r="A591" s="20"/>
      <c r="B591" s="22"/>
      <c r="C591" s="17">
        <f>IF(O591=0,IF(N591="Y",IF('Expense Categories'!$G$4="Y",G591-ROUND(E591,2)-ROUND(D591,2),Expenses!G591),G591),0)</f>
        <v>0</v>
      </c>
      <c r="D591" s="17">
        <f>IF(H591='Expense Categories'!A$2,IF(N591="Y",IF('Expense Categories'!$G$4="Y",IF(ISNUMBER(MATCH(H591,'Expense Categories'!$D$2:$D$15,0)),0,(($G591-$F591)/2)/'Expense Categories'!$I$1*'Expense Categories'!$G$1),0),0),IF(N591="Y",IF('Expense Categories'!$G$4="Y",IF(ISNUMBER(MATCH(H591,'Expense Categories'!$D$2:$D$15,0)),0,($G591-$F591)/'Expense Categories'!$I$1*'Expense Categories'!$G$1),0),0))</f>
        <v>0</v>
      </c>
      <c r="E591" s="17">
        <f>IF(H591='Expense Categories'!A$2,IF(N591="Y",IF('Expense Categories'!$G$4="Y",IF(ISNUMBER(MATCH(H591,'Expense Categories'!$D$2:$D$15,0)),0,(($G591-$F591)/2)/'Expense Categories'!$I$1*'Expense Categories'!$G$2),0),0),IF(N591="Y",IF('Expense Categories'!$G$4="Y",IF(ISNUMBER(MATCH(H591,'Expense Categories'!$D$2:$D$15,0)),0,($G591-$F591)/'Expense Categories'!$I$1*'Expense Categories'!$G$2),0),0))</f>
        <v>0</v>
      </c>
      <c r="F591" s="18"/>
      <c r="G591" s="26"/>
      <c r="H591" s="20"/>
      <c r="N591" s="34"/>
      <c r="O591" s="63"/>
      <c r="P591" s="63"/>
      <c r="Q591" s="63"/>
    </row>
    <row r="592" spans="1:17" ht="15.75" customHeight="1" x14ac:dyDescent="0.2">
      <c r="A592" s="20"/>
      <c r="B592" s="22"/>
      <c r="C592" s="17">
        <f>IF(O592=0,IF(N592="Y",IF('Expense Categories'!$G$4="Y",G592-ROUND(E592,2)-ROUND(D592,2),Expenses!G592),G592),0)</f>
        <v>0</v>
      </c>
      <c r="D592" s="17">
        <f>IF(H592='Expense Categories'!A$2,IF(N592="Y",IF('Expense Categories'!$G$4="Y",IF(ISNUMBER(MATCH(H592,'Expense Categories'!$D$2:$D$15,0)),0,(($G592-$F592)/2)/'Expense Categories'!$I$1*'Expense Categories'!$G$1),0),0),IF(N592="Y",IF('Expense Categories'!$G$4="Y",IF(ISNUMBER(MATCH(H592,'Expense Categories'!$D$2:$D$15,0)),0,($G592-$F592)/'Expense Categories'!$I$1*'Expense Categories'!$G$1),0),0))</f>
        <v>0</v>
      </c>
      <c r="E592" s="17">
        <f>IF(H592='Expense Categories'!A$2,IF(N592="Y",IF('Expense Categories'!$G$4="Y",IF(ISNUMBER(MATCH(H592,'Expense Categories'!$D$2:$D$15,0)),0,(($G592-$F592)/2)/'Expense Categories'!$I$1*'Expense Categories'!$G$2),0),0),IF(N592="Y",IF('Expense Categories'!$G$4="Y",IF(ISNUMBER(MATCH(H592,'Expense Categories'!$D$2:$D$15,0)),0,($G592-$F592)/'Expense Categories'!$I$1*'Expense Categories'!$G$2),0),0))</f>
        <v>0</v>
      </c>
      <c r="F592" s="18"/>
      <c r="G592" s="26"/>
      <c r="H592" s="20"/>
      <c r="N592" s="34"/>
      <c r="O592" s="63"/>
      <c r="P592" s="63"/>
      <c r="Q592" s="63"/>
    </row>
    <row r="593" spans="1:17" ht="15.75" customHeight="1" x14ac:dyDescent="0.2">
      <c r="A593" s="20"/>
      <c r="B593" s="22"/>
      <c r="C593" s="17">
        <f>IF(O593=0,IF(N593="Y",IF('Expense Categories'!$G$4="Y",G593-ROUND(E593,2)-ROUND(D593,2),Expenses!G593),G593),0)</f>
        <v>0</v>
      </c>
      <c r="D593" s="17">
        <f>IF(H593='Expense Categories'!A$2,IF(N593="Y",IF('Expense Categories'!$G$4="Y",IF(ISNUMBER(MATCH(H593,'Expense Categories'!$D$2:$D$15,0)),0,(($G593-$F593)/2)/'Expense Categories'!$I$1*'Expense Categories'!$G$1),0),0),IF(N593="Y",IF('Expense Categories'!$G$4="Y",IF(ISNUMBER(MATCH(H593,'Expense Categories'!$D$2:$D$15,0)),0,($G593-$F593)/'Expense Categories'!$I$1*'Expense Categories'!$G$1),0),0))</f>
        <v>0</v>
      </c>
      <c r="E593" s="17">
        <f>IF(H593='Expense Categories'!A$2,IF(N593="Y",IF('Expense Categories'!$G$4="Y",IF(ISNUMBER(MATCH(H593,'Expense Categories'!$D$2:$D$15,0)),0,(($G593-$F593)/2)/'Expense Categories'!$I$1*'Expense Categories'!$G$2),0),0),IF(N593="Y",IF('Expense Categories'!$G$4="Y",IF(ISNUMBER(MATCH(H593,'Expense Categories'!$D$2:$D$15,0)),0,($G593-$F593)/'Expense Categories'!$I$1*'Expense Categories'!$G$2),0),0))</f>
        <v>0</v>
      </c>
      <c r="F593" s="18"/>
      <c r="G593" s="26"/>
      <c r="H593" s="20"/>
      <c r="N593" s="34"/>
      <c r="O593" s="63"/>
      <c r="P593" s="63"/>
      <c r="Q593" s="63"/>
    </row>
    <row r="594" spans="1:17" ht="15.75" customHeight="1" x14ac:dyDescent="0.2">
      <c r="A594" s="20"/>
      <c r="B594" s="22"/>
      <c r="C594" s="17">
        <f>IF(O594=0,IF(N594="Y",IF('Expense Categories'!$G$4="Y",G594-ROUND(E594,2)-ROUND(D594,2),Expenses!G594),G594),0)</f>
        <v>0</v>
      </c>
      <c r="D594" s="17">
        <f>IF(H594='Expense Categories'!A$2,IF(N594="Y",IF('Expense Categories'!$G$4="Y",IF(ISNUMBER(MATCH(H594,'Expense Categories'!$D$2:$D$15,0)),0,(($G594-$F594)/2)/'Expense Categories'!$I$1*'Expense Categories'!$G$1),0),0),IF(N594="Y",IF('Expense Categories'!$G$4="Y",IF(ISNUMBER(MATCH(H594,'Expense Categories'!$D$2:$D$15,0)),0,($G594-$F594)/'Expense Categories'!$I$1*'Expense Categories'!$G$1),0),0))</f>
        <v>0</v>
      </c>
      <c r="E594" s="17">
        <f>IF(H594='Expense Categories'!A$2,IF(N594="Y",IF('Expense Categories'!$G$4="Y",IF(ISNUMBER(MATCH(H594,'Expense Categories'!$D$2:$D$15,0)),0,(($G594-$F594)/2)/'Expense Categories'!$I$1*'Expense Categories'!$G$2),0),0),IF(N594="Y",IF('Expense Categories'!$G$4="Y",IF(ISNUMBER(MATCH(H594,'Expense Categories'!$D$2:$D$15,0)),0,($G594-$F594)/'Expense Categories'!$I$1*'Expense Categories'!$G$2),0),0))</f>
        <v>0</v>
      </c>
      <c r="F594" s="18"/>
      <c r="G594" s="26"/>
      <c r="H594" s="20"/>
      <c r="N594" s="34"/>
      <c r="O594" s="63"/>
      <c r="P594" s="63"/>
      <c r="Q594" s="63"/>
    </row>
    <row r="595" spans="1:17" ht="15.75" customHeight="1" x14ac:dyDescent="0.2">
      <c r="A595" s="20"/>
      <c r="B595" s="22"/>
      <c r="C595" s="17">
        <f>IF(O595=0,IF(N595="Y",IF('Expense Categories'!$G$4="Y",G595-ROUND(E595,2)-ROUND(D595,2),Expenses!G595),G595),0)</f>
        <v>0</v>
      </c>
      <c r="D595" s="17">
        <f>IF(H595='Expense Categories'!A$2,IF(N595="Y",IF('Expense Categories'!$G$4="Y",IF(ISNUMBER(MATCH(H595,'Expense Categories'!$D$2:$D$15,0)),0,(($G595-$F595)/2)/'Expense Categories'!$I$1*'Expense Categories'!$G$1),0),0),IF(N595="Y",IF('Expense Categories'!$G$4="Y",IF(ISNUMBER(MATCH(H595,'Expense Categories'!$D$2:$D$15,0)),0,($G595-$F595)/'Expense Categories'!$I$1*'Expense Categories'!$G$1),0),0))</f>
        <v>0</v>
      </c>
      <c r="E595" s="17">
        <f>IF(H595='Expense Categories'!A$2,IF(N595="Y",IF('Expense Categories'!$G$4="Y",IF(ISNUMBER(MATCH(H595,'Expense Categories'!$D$2:$D$15,0)),0,(($G595-$F595)/2)/'Expense Categories'!$I$1*'Expense Categories'!$G$2),0),0),IF(N595="Y",IF('Expense Categories'!$G$4="Y",IF(ISNUMBER(MATCH(H595,'Expense Categories'!$D$2:$D$15,0)),0,($G595-$F595)/'Expense Categories'!$I$1*'Expense Categories'!$G$2),0),0))</f>
        <v>0</v>
      </c>
      <c r="F595" s="18"/>
      <c r="G595" s="26"/>
      <c r="H595" s="20"/>
      <c r="N595" s="34"/>
      <c r="O595" s="63"/>
      <c r="P595" s="63"/>
      <c r="Q595" s="63"/>
    </row>
    <row r="596" spans="1:17" ht="15.75" customHeight="1" x14ac:dyDescent="0.2">
      <c r="A596" s="20"/>
      <c r="B596" s="22"/>
      <c r="C596" s="17">
        <f>IF(O596=0,IF(N596="Y",IF('Expense Categories'!$G$4="Y",G596-ROUND(E596,2)-ROUND(D596,2),Expenses!G596),G596),0)</f>
        <v>0</v>
      </c>
      <c r="D596" s="17">
        <f>IF(H596='Expense Categories'!A$2,IF(N596="Y",IF('Expense Categories'!$G$4="Y",IF(ISNUMBER(MATCH(H596,'Expense Categories'!$D$2:$D$15,0)),0,(($G596-$F596)/2)/'Expense Categories'!$I$1*'Expense Categories'!$G$1),0),0),IF(N596="Y",IF('Expense Categories'!$G$4="Y",IF(ISNUMBER(MATCH(H596,'Expense Categories'!$D$2:$D$15,0)),0,($G596-$F596)/'Expense Categories'!$I$1*'Expense Categories'!$G$1),0),0))</f>
        <v>0</v>
      </c>
      <c r="E596" s="17">
        <f>IF(H596='Expense Categories'!A$2,IF(N596="Y",IF('Expense Categories'!$G$4="Y",IF(ISNUMBER(MATCH(H596,'Expense Categories'!$D$2:$D$15,0)),0,(($G596-$F596)/2)/'Expense Categories'!$I$1*'Expense Categories'!$G$2),0),0),IF(N596="Y",IF('Expense Categories'!$G$4="Y",IF(ISNUMBER(MATCH(H596,'Expense Categories'!$D$2:$D$15,0)),0,($G596-$F596)/'Expense Categories'!$I$1*'Expense Categories'!$G$2),0),0))</f>
        <v>0</v>
      </c>
      <c r="F596" s="18"/>
      <c r="G596" s="26"/>
      <c r="H596" s="20"/>
      <c r="N596" s="34"/>
      <c r="O596" s="63"/>
      <c r="P596" s="63"/>
      <c r="Q596" s="63"/>
    </row>
    <row r="597" spans="1:17" ht="15.75" customHeight="1" x14ac:dyDescent="0.2">
      <c r="A597" s="20"/>
      <c r="B597" s="22"/>
      <c r="C597" s="17">
        <f>IF(O597=0,IF(N597="Y",IF('Expense Categories'!$G$4="Y",G597-ROUND(E597,2)-ROUND(D597,2),Expenses!G597),G597),0)</f>
        <v>0</v>
      </c>
      <c r="D597" s="17">
        <f>IF(H597='Expense Categories'!A$2,IF(N597="Y",IF('Expense Categories'!$G$4="Y",IF(ISNUMBER(MATCH(H597,'Expense Categories'!$D$2:$D$15,0)),0,(($G597-$F597)/2)/'Expense Categories'!$I$1*'Expense Categories'!$G$1),0),0),IF(N597="Y",IF('Expense Categories'!$G$4="Y",IF(ISNUMBER(MATCH(H597,'Expense Categories'!$D$2:$D$15,0)),0,($G597-$F597)/'Expense Categories'!$I$1*'Expense Categories'!$G$1),0),0))</f>
        <v>0</v>
      </c>
      <c r="E597" s="17">
        <f>IF(H597='Expense Categories'!A$2,IF(N597="Y",IF('Expense Categories'!$G$4="Y",IF(ISNUMBER(MATCH(H597,'Expense Categories'!$D$2:$D$15,0)),0,(($G597-$F597)/2)/'Expense Categories'!$I$1*'Expense Categories'!$G$2),0),0),IF(N597="Y",IF('Expense Categories'!$G$4="Y",IF(ISNUMBER(MATCH(H597,'Expense Categories'!$D$2:$D$15,0)),0,($G597-$F597)/'Expense Categories'!$I$1*'Expense Categories'!$G$2),0),0))</f>
        <v>0</v>
      </c>
      <c r="F597" s="18"/>
      <c r="G597" s="26"/>
      <c r="H597" s="20"/>
      <c r="N597" s="34"/>
      <c r="O597" s="63"/>
      <c r="P597" s="63"/>
      <c r="Q597" s="63"/>
    </row>
    <row r="598" spans="1:17" ht="15.75" customHeight="1" x14ac:dyDescent="0.2">
      <c r="A598" s="20"/>
      <c r="B598" s="22"/>
      <c r="C598" s="17">
        <f>IF(O598=0,IF(N598="Y",IF('Expense Categories'!$G$4="Y",G598-ROUND(E598,2)-ROUND(D598,2),Expenses!G598),G598),0)</f>
        <v>0</v>
      </c>
      <c r="D598" s="17">
        <f>IF(H598='Expense Categories'!A$2,IF(N598="Y",IF('Expense Categories'!$G$4="Y",IF(ISNUMBER(MATCH(H598,'Expense Categories'!$D$2:$D$15,0)),0,(($G598-$F598)/2)/'Expense Categories'!$I$1*'Expense Categories'!$G$1),0),0),IF(N598="Y",IF('Expense Categories'!$G$4="Y",IF(ISNUMBER(MATCH(H598,'Expense Categories'!$D$2:$D$15,0)),0,($G598-$F598)/'Expense Categories'!$I$1*'Expense Categories'!$G$1),0),0))</f>
        <v>0</v>
      </c>
      <c r="E598" s="17">
        <f>IF(H598='Expense Categories'!A$2,IF(N598="Y",IF('Expense Categories'!$G$4="Y",IF(ISNUMBER(MATCH(H598,'Expense Categories'!$D$2:$D$15,0)),0,(($G598-$F598)/2)/'Expense Categories'!$I$1*'Expense Categories'!$G$2),0),0),IF(N598="Y",IF('Expense Categories'!$G$4="Y",IF(ISNUMBER(MATCH(H598,'Expense Categories'!$D$2:$D$15,0)),0,($G598-$F598)/'Expense Categories'!$I$1*'Expense Categories'!$G$2),0),0))</f>
        <v>0</v>
      </c>
      <c r="F598" s="18"/>
      <c r="G598" s="26"/>
      <c r="H598" s="20"/>
      <c r="N598" s="34"/>
      <c r="O598" s="63"/>
      <c r="P598" s="63"/>
      <c r="Q598" s="63"/>
    </row>
    <row r="599" spans="1:17" ht="15.75" customHeight="1" x14ac:dyDescent="0.2">
      <c r="A599" s="20"/>
      <c r="B599" s="22"/>
      <c r="C599" s="17">
        <f>IF(O599=0,IF(N599="Y",IF('Expense Categories'!$G$4="Y",G599-ROUND(E599,2)-ROUND(D599,2),Expenses!G599),G599),0)</f>
        <v>0</v>
      </c>
      <c r="D599" s="17">
        <f>IF(H599='Expense Categories'!A$2,IF(N599="Y",IF('Expense Categories'!$G$4="Y",IF(ISNUMBER(MATCH(H599,'Expense Categories'!$D$2:$D$15,0)),0,(($G599-$F599)/2)/'Expense Categories'!$I$1*'Expense Categories'!$G$1),0),0),IF(N599="Y",IF('Expense Categories'!$G$4="Y",IF(ISNUMBER(MATCH(H599,'Expense Categories'!$D$2:$D$15,0)),0,($G599-$F599)/'Expense Categories'!$I$1*'Expense Categories'!$G$1),0),0))</f>
        <v>0</v>
      </c>
      <c r="E599" s="17">
        <f>IF(H599='Expense Categories'!A$2,IF(N599="Y",IF('Expense Categories'!$G$4="Y",IF(ISNUMBER(MATCH(H599,'Expense Categories'!$D$2:$D$15,0)),0,(($G599-$F599)/2)/'Expense Categories'!$I$1*'Expense Categories'!$G$2),0),0),IF(N599="Y",IF('Expense Categories'!$G$4="Y",IF(ISNUMBER(MATCH(H599,'Expense Categories'!$D$2:$D$15,0)),0,($G599-$F599)/'Expense Categories'!$I$1*'Expense Categories'!$G$2),0),0))</f>
        <v>0</v>
      </c>
      <c r="F599" s="18"/>
      <c r="G599" s="26"/>
      <c r="H599" s="20"/>
      <c r="N599" s="34"/>
      <c r="O599" s="63"/>
      <c r="P599" s="63"/>
      <c r="Q599" s="63"/>
    </row>
    <row r="600" spans="1:17" ht="15.75" customHeight="1" x14ac:dyDescent="0.2">
      <c r="A600" s="20"/>
      <c r="B600" s="22"/>
      <c r="C600" s="17">
        <f>IF(O600=0,IF(N600="Y",IF('Expense Categories'!$G$4="Y",G600-ROUND(E600,2)-ROUND(D600,2),Expenses!G600),G600),0)</f>
        <v>0</v>
      </c>
      <c r="D600" s="17">
        <f>IF(H600='Expense Categories'!A$2,IF(N600="Y",IF('Expense Categories'!$G$4="Y",IF(ISNUMBER(MATCH(H600,'Expense Categories'!$D$2:$D$15,0)),0,(($G600-$F600)/2)/'Expense Categories'!$I$1*'Expense Categories'!$G$1),0),0),IF(N600="Y",IF('Expense Categories'!$G$4="Y",IF(ISNUMBER(MATCH(H600,'Expense Categories'!$D$2:$D$15,0)),0,($G600-$F600)/'Expense Categories'!$I$1*'Expense Categories'!$G$1),0),0))</f>
        <v>0</v>
      </c>
      <c r="E600" s="17">
        <f>IF(H600='Expense Categories'!A$2,IF(N600="Y",IF('Expense Categories'!$G$4="Y",IF(ISNUMBER(MATCH(H600,'Expense Categories'!$D$2:$D$15,0)),0,(($G600-$F600)/2)/'Expense Categories'!$I$1*'Expense Categories'!$G$2),0),0),IF(N600="Y",IF('Expense Categories'!$G$4="Y",IF(ISNUMBER(MATCH(H600,'Expense Categories'!$D$2:$D$15,0)),0,($G600-$F600)/'Expense Categories'!$I$1*'Expense Categories'!$G$2),0),0))</f>
        <v>0</v>
      </c>
      <c r="F600" s="18"/>
      <c r="G600" s="26"/>
      <c r="H600" s="20"/>
      <c r="N600" s="34"/>
      <c r="O600" s="63"/>
      <c r="P600" s="63"/>
      <c r="Q600" s="63"/>
    </row>
    <row r="601" spans="1:17" ht="15.75" customHeight="1" x14ac:dyDescent="0.2">
      <c r="A601" s="20"/>
      <c r="B601" s="22"/>
      <c r="C601" s="17">
        <f>IF(O601=0,IF(N601="Y",IF('Expense Categories'!$G$4="Y",G601-ROUND(E601,2)-ROUND(D601,2),Expenses!G601),G601),0)</f>
        <v>0</v>
      </c>
      <c r="D601" s="17">
        <f>IF(H601='Expense Categories'!A$2,IF(N601="Y",IF('Expense Categories'!$G$4="Y",IF(ISNUMBER(MATCH(H601,'Expense Categories'!$D$2:$D$15,0)),0,(($G601-$F601)/2)/'Expense Categories'!$I$1*'Expense Categories'!$G$1),0),0),IF(N601="Y",IF('Expense Categories'!$G$4="Y",IF(ISNUMBER(MATCH(H601,'Expense Categories'!$D$2:$D$15,0)),0,($G601-$F601)/'Expense Categories'!$I$1*'Expense Categories'!$G$1),0),0))</f>
        <v>0</v>
      </c>
      <c r="E601" s="17">
        <f>IF(H601='Expense Categories'!A$2,IF(N601="Y",IF('Expense Categories'!$G$4="Y",IF(ISNUMBER(MATCH(H601,'Expense Categories'!$D$2:$D$15,0)),0,(($G601-$F601)/2)/'Expense Categories'!$I$1*'Expense Categories'!$G$2),0),0),IF(N601="Y",IF('Expense Categories'!$G$4="Y",IF(ISNUMBER(MATCH(H601,'Expense Categories'!$D$2:$D$15,0)),0,($G601-$F601)/'Expense Categories'!$I$1*'Expense Categories'!$G$2),0),0))</f>
        <v>0</v>
      </c>
      <c r="F601" s="18"/>
      <c r="G601" s="26"/>
      <c r="H601" s="20"/>
      <c r="N601" s="34"/>
      <c r="O601" s="63"/>
      <c r="P601" s="63"/>
      <c r="Q601" s="63"/>
    </row>
    <row r="602" spans="1:17" ht="15.75" customHeight="1" x14ac:dyDescent="0.2">
      <c r="A602" s="20"/>
      <c r="B602" s="22"/>
      <c r="C602" s="17">
        <f>IF(O602=0,IF(N602="Y",IF('Expense Categories'!$G$4="Y",G602-ROUND(E602,2)-ROUND(D602,2),Expenses!G602),G602),0)</f>
        <v>0</v>
      </c>
      <c r="D602" s="17">
        <f>IF(H602='Expense Categories'!A$2,IF(N602="Y",IF('Expense Categories'!$G$4="Y",IF(ISNUMBER(MATCH(H602,'Expense Categories'!$D$2:$D$15,0)),0,(($G602-$F602)/2)/'Expense Categories'!$I$1*'Expense Categories'!$G$1),0),0),IF(N602="Y",IF('Expense Categories'!$G$4="Y",IF(ISNUMBER(MATCH(H602,'Expense Categories'!$D$2:$D$15,0)),0,($G602-$F602)/'Expense Categories'!$I$1*'Expense Categories'!$G$1),0),0))</f>
        <v>0</v>
      </c>
      <c r="E602" s="17">
        <f>IF(H602='Expense Categories'!A$2,IF(N602="Y",IF('Expense Categories'!$G$4="Y",IF(ISNUMBER(MATCH(H602,'Expense Categories'!$D$2:$D$15,0)),0,(($G602-$F602)/2)/'Expense Categories'!$I$1*'Expense Categories'!$G$2),0),0),IF(N602="Y",IF('Expense Categories'!$G$4="Y",IF(ISNUMBER(MATCH(H602,'Expense Categories'!$D$2:$D$15,0)),0,($G602-$F602)/'Expense Categories'!$I$1*'Expense Categories'!$G$2),0),0))</f>
        <v>0</v>
      </c>
      <c r="F602" s="18"/>
      <c r="G602" s="26"/>
      <c r="H602" s="20"/>
      <c r="N602" s="34"/>
      <c r="O602" s="63"/>
      <c r="P602" s="63"/>
      <c r="Q602" s="63"/>
    </row>
    <row r="603" spans="1:17" ht="15.75" customHeight="1" x14ac:dyDescent="0.2">
      <c r="A603" s="20"/>
      <c r="B603" s="22"/>
      <c r="C603" s="17">
        <f>IF(O603=0,IF(N603="Y",IF('Expense Categories'!$G$4="Y",G603-ROUND(E603,2)-ROUND(D603,2),Expenses!G603),G603),0)</f>
        <v>0</v>
      </c>
      <c r="D603" s="17">
        <f>IF(H603='Expense Categories'!A$2,IF(N603="Y",IF('Expense Categories'!$G$4="Y",IF(ISNUMBER(MATCH(H603,'Expense Categories'!$D$2:$D$15,0)),0,(($G603-$F603)/2)/'Expense Categories'!$I$1*'Expense Categories'!$G$1),0),0),IF(N603="Y",IF('Expense Categories'!$G$4="Y",IF(ISNUMBER(MATCH(H603,'Expense Categories'!$D$2:$D$15,0)),0,($G603-$F603)/'Expense Categories'!$I$1*'Expense Categories'!$G$1),0),0))</f>
        <v>0</v>
      </c>
      <c r="E603" s="17">
        <f>IF(H603='Expense Categories'!A$2,IF(N603="Y",IF('Expense Categories'!$G$4="Y",IF(ISNUMBER(MATCH(H603,'Expense Categories'!$D$2:$D$15,0)),0,(($G603-$F603)/2)/'Expense Categories'!$I$1*'Expense Categories'!$G$2),0),0),IF(N603="Y",IF('Expense Categories'!$G$4="Y",IF(ISNUMBER(MATCH(H603,'Expense Categories'!$D$2:$D$15,0)),0,($G603-$F603)/'Expense Categories'!$I$1*'Expense Categories'!$G$2),0),0))</f>
        <v>0</v>
      </c>
      <c r="F603" s="18"/>
      <c r="G603" s="26"/>
      <c r="H603" s="20"/>
      <c r="N603" s="34"/>
      <c r="O603" s="63"/>
      <c r="P603" s="63"/>
      <c r="Q603" s="63"/>
    </row>
    <row r="604" spans="1:17" ht="15.75" customHeight="1" x14ac:dyDescent="0.2">
      <c r="A604" s="20"/>
      <c r="B604" s="22"/>
      <c r="C604" s="17">
        <f>IF(O604=0,IF(N604="Y",IF('Expense Categories'!$G$4="Y",G604-ROUND(E604,2)-ROUND(D604,2),Expenses!G604),G604),0)</f>
        <v>0</v>
      </c>
      <c r="D604" s="17">
        <f>IF(H604='Expense Categories'!A$2,IF(N604="Y",IF('Expense Categories'!$G$4="Y",IF(ISNUMBER(MATCH(H604,'Expense Categories'!$D$2:$D$15,0)),0,(($G604-$F604)/2)/'Expense Categories'!$I$1*'Expense Categories'!$G$1),0),0),IF(N604="Y",IF('Expense Categories'!$G$4="Y",IF(ISNUMBER(MATCH(H604,'Expense Categories'!$D$2:$D$15,0)),0,($G604-$F604)/'Expense Categories'!$I$1*'Expense Categories'!$G$1),0),0))</f>
        <v>0</v>
      </c>
      <c r="E604" s="17">
        <f>IF(H604='Expense Categories'!A$2,IF(N604="Y",IF('Expense Categories'!$G$4="Y",IF(ISNUMBER(MATCH(H604,'Expense Categories'!$D$2:$D$15,0)),0,(($G604-$F604)/2)/'Expense Categories'!$I$1*'Expense Categories'!$G$2),0),0),IF(N604="Y",IF('Expense Categories'!$G$4="Y",IF(ISNUMBER(MATCH(H604,'Expense Categories'!$D$2:$D$15,0)),0,($G604-$F604)/'Expense Categories'!$I$1*'Expense Categories'!$G$2),0),0))</f>
        <v>0</v>
      </c>
      <c r="F604" s="18"/>
      <c r="G604" s="26"/>
      <c r="H604" s="20"/>
      <c r="N604" s="34"/>
      <c r="O604" s="63"/>
      <c r="P604" s="63"/>
      <c r="Q604" s="63"/>
    </row>
    <row r="605" spans="1:17" ht="15.75" customHeight="1" x14ac:dyDescent="0.2">
      <c r="A605" s="20"/>
      <c r="B605" s="22"/>
      <c r="C605" s="17">
        <f>IF(O605=0,IF(N605="Y",IF('Expense Categories'!$G$4="Y",G605-ROUND(E605,2)-ROUND(D605,2),Expenses!G605),G605),0)</f>
        <v>0</v>
      </c>
      <c r="D605" s="17">
        <f>IF(H605='Expense Categories'!A$2,IF(N605="Y",IF('Expense Categories'!$G$4="Y",IF(ISNUMBER(MATCH(H605,'Expense Categories'!$D$2:$D$15,0)),0,(($G605-$F605)/2)/'Expense Categories'!$I$1*'Expense Categories'!$G$1),0),0),IF(N605="Y",IF('Expense Categories'!$G$4="Y",IF(ISNUMBER(MATCH(H605,'Expense Categories'!$D$2:$D$15,0)),0,($G605-$F605)/'Expense Categories'!$I$1*'Expense Categories'!$G$1),0),0))</f>
        <v>0</v>
      </c>
      <c r="E605" s="17">
        <f>IF(H605='Expense Categories'!A$2,IF(N605="Y",IF('Expense Categories'!$G$4="Y",IF(ISNUMBER(MATCH(H605,'Expense Categories'!$D$2:$D$15,0)),0,(($G605-$F605)/2)/'Expense Categories'!$I$1*'Expense Categories'!$G$2),0),0),IF(N605="Y",IF('Expense Categories'!$G$4="Y",IF(ISNUMBER(MATCH(H605,'Expense Categories'!$D$2:$D$15,0)),0,($G605-$F605)/'Expense Categories'!$I$1*'Expense Categories'!$G$2),0),0))</f>
        <v>0</v>
      </c>
      <c r="F605" s="18"/>
      <c r="G605" s="26"/>
      <c r="H605" s="20"/>
      <c r="N605" s="34"/>
      <c r="O605" s="63"/>
      <c r="P605" s="63"/>
      <c r="Q605" s="63"/>
    </row>
    <row r="606" spans="1:17" ht="15.75" customHeight="1" x14ac:dyDescent="0.2">
      <c r="A606" s="20"/>
      <c r="B606" s="22"/>
      <c r="C606" s="17">
        <f>IF(O606=0,IF(N606="Y",IF('Expense Categories'!$G$4="Y",G606-ROUND(E606,2)-ROUND(D606,2),Expenses!G606),G606),0)</f>
        <v>0</v>
      </c>
      <c r="D606" s="17">
        <f>IF(H606='Expense Categories'!A$2,IF(N606="Y",IF('Expense Categories'!$G$4="Y",IF(ISNUMBER(MATCH(H606,'Expense Categories'!$D$2:$D$15,0)),0,(($G606-$F606)/2)/'Expense Categories'!$I$1*'Expense Categories'!$G$1),0),0),IF(N606="Y",IF('Expense Categories'!$G$4="Y",IF(ISNUMBER(MATCH(H606,'Expense Categories'!$D$2:$D$15,0)),0,($G606-$F606)/'Expense Categories'!$I$1*'Expense Categories'!$G$1),0),0))</f>
        <v>0</v>
      </c>
      <c r="E606" s="17">
        <f>IF(H606='Expense Categories'!A$2,IF(N606="Y",IF('Expense Categories'!$G$4="Y",IF(ISNUMBER(MATCH(H606,'Expense Categories'!$D$2:$D$15,0)),0,(($G606-$F606)/2)/'Expense Categories'!$I$1*'Expense Categories'!$G$2),0),0),IF(N606="Y",IF('Expense Categories'!$G$4="Y",IF(ISNUMBER(MATCH(H606,'Expense Categories'!$D$2:$D$15,0)),0,($G606-$F606)/'Expense Categories'!$I$1*'Expense Categories'!$G$2),0),0))</f>
        <v>0</v>
      </c>
      <c r="F606" s="18"/>
      <c r="G606" s="26"/>
      <c r="H606" s="20"/>
      <c r="N606" s="34"/>
      <c r="O606" s="63"/>
      <c r="P606" s="63"/>
      <c r="Q606" s="63"/>
    </row>
    <row r="607" spans="1:17" ht="15.75" customHeight="1" x14ac:dyDescent="0.2">
      <c r="A607" s="20"/>
      <c r="B607" s="22"/>
      <c r="C607" s="17">
        <f>IF(O607=0,IF(N607="Y",IF('Expense Categories'!$G$4="Y",G607-ROUND(E607,2)-ROUND(D607,2),Expenses!G607),G607),0)</f>
        <v>0</v>
      </c>
      <c r="D607" s="17">
        <f>IF(H607='Expense Categories'!A$2,IF(N607="Y",IF('Expense Categories'!$G$4="Y",IF(ISNUMBER(MATCH(H607,'Expense Categories'!$D$2:$D$15,0)),0,(($G607-$F607)/2)/'Expense Categories'!$I$1*'Expense Categories'!$G$1),0),0),IF(N607="Y",IF('Expense Categories'!$G$4="Y",IF(ISNUMBER(MATCH(H607,'Expense Categories'!$D$2:$D$15,0)),0,($G607-$F607)/'Expense Categories'!$I$1*'Expense Categories'!$G$1),0),0))</f>
        <v>0</v>
      </c>
      <c r="E607" s="17">
        <f>IF(H607='Expense Categories'!A$2,IF(N607="Y",IF('Expense Categories'!$G$4="Y",IF(ISNUMBER(MATCH(H607,'Expense Categories'!$D$2:$D$15,0)),0,(($G607-$F607)/2)/'Expense Categories'!$I$1*'Expense Categories'!$G$2),0),0),IF(N607="Y",IF('Expense Categories'!$G$4="Y",IF(ISNUMBER(MATCH(H607,'Expense Categories'!$D$2:$D$15,0)),0,($G607-$F607)/'Expense Categories'!$I$1*'Expense Categories'!$G$2),0),0))</f>
        <v>0</v>
      </c>
      <c r="F607" s="18"/>
      <c r="G607" s="26"/>
      <c r="H607" s="20"/>
      <c r="N607" s="34"/>
      <c r="O607" s="63"/>
      <c r="P607" s="63"/>
      <c r="Q607" s="63"/>
    </row>
    <row r="608" spans="1:17" ht="15.75" customHeight="1" x14ac:dyDescent="0.2">
      <c r="A608" s="20"/>
      <c r="B608" s="22"/>
      <c r="C608" s="17">
        <f>IF(O608=0,IF(N608="Y",IF('Expense Categories'!$G$4="Y",G608-ROUND(E608,2)-ROUND(D608,2),Expenses!G608),G608),0)</f>
        <v>0</v>
      </c>
      <c r="D608" s="17">
        <f>IF(H608='Expense Categories'!A$2,IF(N608="Y",IF('Expense Categories'!$G$4="Y",IF(ISNUMBER(MATCH(H608,'Expense Categories'!$D$2:$D$15,0)),0,(($G608-$F608)/2)/'Expense Categories'!$I$1*'Expense Categories'!$G$1),0),0),IF(N608="Y",IF('Expense Categories'!$G$4="Y",IF(ISNUMBER(MATCH(H608,'Expense Categories'!$D$2:$D$15,0)),0,($G608-$F608)/'Expense Categories'!$I$1*'Expense Categories'!$G$1),0),0))</f>
        <v>0</v>
      </c>
      <c r="E608" s="17">
        <f>IF(H608='Expense Categories'!A$2,IF(N608="Y",IF('Expense Categories'!$G$4="Y",IF(ISNUMBER(MATCH(H608,'Expense Categories'!$D$2:$D$15,0)),0,(($G608-$F608)/2)/'Expense Categories'!$I$1*'Expense Categories'!$G$2),0),0),IF(N608="Y",IF('Expense Categories'!$G$4="Y",IF(ISNUMBER(MATCH(H608,'Expense Categories'!$D$2:$D$15,0)),0,($G608-$F608)/'Expense Categories'!$I$1*'Expense Categories'!$G$2),0),0))</f>
        <v>0</v>
      </c>
      <c r="F608" s="18"/>
      <c r="G608" s="26"/>
      <c r="H608" s="20"/>
      <c r="N608" s="34"/>
      <c r="O608" s="63"/>
      <c r="P608" s="63"/>
      <c r="Q608" s="63"/>
    </row>
    <row r="609" spans="1:17" ht="15.75" customHeight="1" x14ac:dyDescent="0.2">
      <c r="A609" s="20"/>
      <c r="B609" s="22"/>
      <c r="C609" s="17">
        <f>IF(O609=0,IF(N609="Y",IF('Expense Categories'!$G$4="Y",G609-ROUND(E609,2)-ROUND(D609,2),Expenses!G609),G609),0)</f>
        <v>0</v>
      </c>
      <c r="D609" s="17">
        <f>IF(H609='Expense Categories'!A$2,IF(N609="Y",IF('Expense Categories'!$G$4="Y",IF(ISNUMBER(MATCH(H609,'Expense Categories'!$D$2:$D$15,0)),0,(($G609-$F609)/2)/'Expense Categories'!$I$1*'Expense Categories'!$G$1),0),0),IF(N609="Y",IF('Expense Categories'!$G$4="Y",IF(ISNUMBER(MATCH(H609,'Expense Categories'!$D$2:$D$15,0)),0,($G609-$F609)/'Expense Categories'!$I$1*'Expense Categories'!$G$1),0),0))</f>
        <v>0</v>
      </c>
      <c r="E609" s="17">
        <f>IF(H609='Expense Categories'!A$2,IF(N609="Y",IF('Expense Categories'!$G$4="Y",IF(ISNUMBER(MATCH(H609,'Expense Categories'!$D$2:$D$15,0)),0,(($G609-$F609)/2)/'Expense Categories'!$I$1*'Expense Categories'!$G$2),0),0),IF(N609="Y",IF('Expense Categories'!$G$4="Y",IF(ISNUMBER(MATCH(H609,'Expense Categories'!$D$2:$D$15,0)),0,($G609-$F609)/'Expense Categories'!$I$1*'Expense Categories'!$G$2),0),0))</f>
        <v>0</v>
      </c>
      <c r="F609" s="18"/>
      <c r="G609" s="26"/>
      <c r="H609" s="20"/>
      <c r="N609" s="34"/>
      <c r="O609" s="63"/>
      <c r="P609" s="63"/>
      <c r="Q609" s="63"/>
    </row>
    <row r="610" spans="1:17" ht="15.75" customHeight="1" x14ac:dyDescent="0.2">
      <c r="A610" s="20"/>
      <c r="B610" s="22"/>
      <c r="C610" s="17">
        <f>IF(O610=0,IF(N610="Y",IF('Expense Categories'!$G$4="Y",G610-ROUND(E610,2)-ROUND(D610,2),Expenses!G610),G610),0)</f>
        <v>0</v>
      </c>
      <c r="D610" s="17">
        <f>IF(H610='Expense Categories'!A$2,IF(N610="Y",IF('Expense Categories'!$G$4="Y",IF(ISNUMBER(MATCH(H610,'Expense Categories'!$D$2:$D$15,0)),0,(($G610-$F610)/2)/'Expense Categories'!$I$1*'Expense Categories'!$G$1),0),0),IF(N610="Y",IF('Expense Categories'!$G$4="Y",IF(ISNUMBER(MATCH(H610,'Expense Categories'!$D$2:$D$15,0)),0,($G610-$F610)/'Expense Categories'!$I$1*'Expense Categories'!$G$1),0),0))</f>
        <v>0</v>
      </c>
      <c r="E610" s="17">
        <f>IF(H610='Expense Categories'!A$2,IF(N610="Y",IF('Expense Categories'!$G$4="Y",IF(ISNUMBER(MATCH(H610,'Expense Categories'!$D$2:$D$15,0)),0,(($G610-$F610)/2)/'Expense Categories'!$I$1*'Expense Categories'!$G$2),0),0),IF(N610="Y",IF('Expense Categories'!$G$4="Y",IF(ISNUMBER(MATCH(H610,'Expense Categories'!$D$2:$D$15,0)),0,($G610-$F610)/'Expense Categories'!$I$1*'Expense Categories'!$G$2),0),0))</f>
        <v>0</v>
      </c>
      <c r="F610" s="18"/>
      <c r="G610" s="26"/>
      <c r="H610" s="20"/>
      <c r="N610" s="34"/>
      <c r="O610" s="63"/>
      <c r="P610" s="63"/>
      <c r="Q610" s="63"/>
    </row>
    <row r="611" spans="1:17" ht="15.75" customHeight="1" x14ac:dyDescent="0.2">
      <c r="A611" s="20"/>
      <c r="B611" s="22"/>
      <c r="C611" s="17">
        <f>IF(O611=0,IF(N611="Y",IF('Expense Categories'!$G$4="Y",G611-ROUND(E611,2)-ROUND(D611,2),Expenses!G611),G611),0)</f>
        <v>0</v>
      </c>
      <c r="D611" s="17">
        <f>IF(H611='Expense Categories'!A$2,IF(N611="Y",IF('Expense Categories'!$G$4="Y",IF(ISNUMBER(MATCH(H611,'Expense Categories'!$D$2:$D$15,0)),0,(($G611-$F611)/2)/'Expense Categories'!$I$1*'Expense Categories'!$G$1),0),0),IF(N611="Y",IF('Expense Categories'!$G$4="Y",IF(ISNUMBER(MATCH(H611,'Expense Categories'!$D$2:$D$15,0)),0,($G611-$F611)/'Expense Categories'!$I$1*'Expense Categories'!$G$1),0),0))</f>
        <v>0</v>
      </c>
      <c r="E611" s="17">
        <f>IF(H611='Expense Categories'!A$2,IF(N611="Y",IF('Expense Categories'!$G$4="Y",IF(ISNUMBER(MATCH(H611,'Expense Categories'!$D$2:$D$15,0)),0,(($G611-$F611)/2)/'Expense Categories'!$I$1*'Expense Categories'!$G$2),0),0),IF(N611="Y",IF('Expense Categories'!$G$4="Y",IF(ISNUMBER(MATCH(H611,'Expense Categories'!$D$2:$D$15,0)),0,($G611-$F611)/'Expense Categories'!$I$1*'Expense Categories'!$G$2),0),0))</f>
        <v>0</v>
      </c>
      <c r="F611" s="18"/>
      <c r="G611" s="26"/>
      <c r="H611" s="20"/>
      <c r="N611" s="34"/>
      <c r="O611" s="63"/>
      <c r="P611" s="63"/>
      <c r="Q611" s="63"/>
    </row>
    <row r="612" spans="1:17" ht="15.75" customHeight="1" x14ac:dyDescent="0.2">
      <c r="A612" s="20"/>
      <c r="B612" s="22"/>
      <c r="C612" s="17">
        <f>IF(O612=0,IF(N612="Y",IF('Expense Categories'!$G$4="Y",G612-ROUND(E612,2)-ROUND(D612,2),Expenses!G612),G612),0)</f>
        <v>0</v>
      </c>
      <c r="D612" s="17">
        <f>IF(H612='Expense Categories'!A$2,IF(N612="Y",IF('Expense Categories'!$G$4="Y",IF(ISNUMBER(MATCH(H612,'Expense Categories'!$D$2:$D$15,0)),0,(($G612-$F612)/2)/'Expense Categories'!$I$1*'Expense Categories'!$G$1),0),0),IF(N612="Y",IF('Expense Categories'!$G$4="Y",IF(ISNUMBER(MATCH(H612,'Expense Categories'!$D$2:$D$15,0)),0,($G612-$F612)/'Expense Categories'!$I$1*'Expense Categories'!$G$1),0),0))</f>
        <v>0</v>
      </c>
      <c r="E612" s="17">
        <f>IF(H612='Expense Categories'!A$2,IF(N612="Y",IF('Expense Categories'!$G$4="Y",IF(ISNUMBER(MATCH(H612,'Expense Categories'!$D$2:$D$15,0)),0,(($G612-$F612)/2)/'Expense Categories'!$I$1*'Expense Categories'!$G$2),0),0),IF(N612="Y",IF('Expense Categories'!$G$4="Y",IF(ISNUMBER(MATCH(H612,'Expense Categories'!$D$2:$D$15,0)),0,($G612-$F612)/'Expense Categories'!$I$1*'Expense Categories'!$G$2),0),0))</f>
        <v>0</v>
      </c>
      <c r="F612" s="18"/>
      <c r="G612" s="26"/>
      <c r="H612" s="20"/>
      <c r="N612" s="34"/>
      <c r="O612" s="63"/>
      <c r="P612" s="63"/>
      <c r="Q612" s="63"/>
    </row>
    <row r="613" spans="1:17" ht="15.75" customHeight="1" x14ac:dyDescent="0.2">
      <c r="A613" s="20"/>
      <c r="B613" s="22"/>
      <c r="C613" s="17">
        <f>IF(O613=0,IF(N613="Y",IF('Expense Categories'!$G$4="Y",G613-ROUND(E613,2)-ROUND(D613,2),Expenses!G613),G613),0)</f>
        <v>0</v>
      </c>
      <c r="D613" s="17">
        <f>IF(H613='Expense Categories'!A$2,IF(N613="Y",IF('Expense Categories'!$G$4="Y",IF(ISNUMBER(MATCH(H613,'Expense Categories'!$D$2:$D$15,0)),0,(($G613-$F613)/2)/'Expense Categories'!$I$1*'Expense Categories'!$G$1),0),0),IF(N613="Y",IF('Expense Categories'!$G$4="Y",IF(ISNUMBER(MATCH(H613,'Expense Categories'!$D$2:$D$15,0)),0,($G613-$F613)/'Expense Categories'!$I$1*'Expense Categories'!$G$1),0),0))</f>
        <v>0</v>
      </c>
      <c r="E613" s="17">
        <f>IF(H613='Expense Categories'!A$2,IF(N613="Y",IF('Expense Categories'!$G$4="Y",IF(ISNUMBER(MATCH(H613,'Expense Categories'!$D$2:$D$15,0)),0,(($G613-$F613)/2)/'Expense Categories'!$I$1*'Expense Categories'!$G$2),0),0),IF(N613="Y",IF('Expense Categories'!$G$4="Y",IF(ISNUMBER(MATCH(H613,'Expense Categories'!$D$2:$D$15,0)),0,($G613-$F613)/'Expense Categories'!$I$1*'Expense Categories'!$G$2),0),0))</f>
        <v>0</v>
      </c>
      <c r="F613" s="18"/>
      <c r="G613" s="26"/>
      <c r="H613" s="20"/>
      <c r="N613" s="34"/>
      <c r="O613" s="63"/>
      <c r="P613" s="63"/>
      <c r="Q613" s="63"/>
    </row>
    <row r="614" spans="1:17" ht="15.75" customHeight="1" x14ac:dyDescent="0.2">
      <c r="A614" s="20"/>
      <c r="B614" s="22"/>
      <c r="C614" s="17">
        <f>IF(O614=0,IF(N614="Y",IF('Expense Categories'!$G$4="Y",G614-ROUND(E614,2)-ROUND(D614,2),Expenses!G614),G614),0)</f>
        <v>0</v>
      </c>
      <c r="D614" s="17">
        <f>IF(H614='Expense Categories'!A$2,IF(N614="Y",IF('Expense Categories'!$G$4="Y",IF(ISNUMBER(MATCH(H614,'Expense Categories'!$D$2:$D$15,0)),0,(($G614-$F614)/2)/'Expense Categories'!$I$1*'Expense Categories'!$G$1),0),0),IF(N614="Y",IF('Expense Categories'!$G$4="Y",IF(ISNUMBER(MATCH(H614,'Expense Categories'!$D$2:$D$15,0)),0,($G614-$F614)/'Expense Categories'!$I$1*'Expense Categories'!$G$1),0),0))</f>
        <v>0</v>
      </c>
      <c r="E614" s="17">
        <f>IF(H614='Expense Categories'!A$2,IF(N614="Y",IF('Expense Categories'!$G$4="Y",IF(ISNUMBER(MATCH(H614,'Expense Categories'!$D$2:$D$15,0)),0,(($G614-$F614)/2)/'Expense Categories'!$I$1*'Expense Categories'!$G$2),0),0),IF(N614="Y",IF('Expense Categories'!$G$4="Y",IF(ISNUMBER(MATCH(H614,'Expense Categories'!$D$2:$D$15,0)),0,($G614-$F614)/'Expense Categories'!$I$1*'Expense Categories'!$G$2),0),0))</f>
        <v>0</v>
      </c>
      <c r="F614" s="18"/>
      <c r="G614" s="26"/>
      <c r="H614" s="20"/>
      <c r="N614" s="34"/>
      <c r="O614" s="63"/>
      <c r="P614" s="63"/>
      <c r="Q614" s="63"/>
    </row>
    <row r="615" spans="1:17" ht="15.75" customHeight="1" x14ac:dyDescent="0.2">
      <c r="A615" s="20"/>
      <c r="B615" s="22"/>
      <c r="C615" s="17">
        <f>IF(O615=0,IF(N615="Y",IF('Expense Categories'!$G$4="Y",G615-ROUND(E615,2)-ROUND(D615,2),Expenses!G615),G615),0)</f>
        <v>0</v>
      </c>
      <c r="D615" s="17">
        <f>IF(H615='Expense Categories'!A$2,IF(N615="Y",IF('Expense Categories'!$G$4="Y",IF(ISNUMBER(MATCH(H615,'Expense Categories'!$D$2:$D$15,0)),0,(($G615-$F615)/2)/'Expense Categories'!$I$1*'Expense Categories'!$G$1),0),0),IF(N615="Y",IF('Expense Categories'!$G$4="Y",IF(ISNUMBER(MATCH(H615,'Expense Categories'!$D$2:$D$15,0)),0,($G615-$F615)/'Expense Categories'!$I$1*'Expense Categories'!$G$1),0),0))</f>
        <v>0</v>
      </c>
      <c r="E615" s="17">
        <f>IF(H615='Expense Categories'!A$2,IF(N615="Y",IF('Expense Categories'!$G$4="Y",IF(ISNUMBER(MATCH(H615,'Expense Categories'!$D$2:$D$15,0)),0,(($G615-$F615)/2)/'Expense Categories'!$I$1*'Expense Categories'!$G$2),0),0),IF(N615="Y",IF('Expense Categories'!$G$4="Y",IF(ISNUMBER(MATCH(H615,'Expense Categories'!$D$2:$D$15,0)),0,($G615-$F615)/'Expense Categories'!$I$1*'Expense Categories'!$G$2),0),0))</f>
        <v>0</v>
      </c>
      <c r="F615" s="18"/>
      <c r="G615" s="26"/>
      <c r="H615" s="20"/>
      <c r="N615" s="34"/>
      <c r="O615" s="63"/>
      <c r="P615" s="63"/>
      <c r="Q615" s="63"/>
    </row>
    <row r="616" spans="1:17" ht="15.75" customHeight="1" x14ac:dyDescent="0.2">
      <c r="A616" s="20"/>
      <c r="B616" s="22"/>
      <c r="C616" s="17">
        <f>IF(O616=0,IF(N616="Y",IF('Expense Categories'!$G$4="Y",G616-ROUND(E616,2)-ROUND(D616,2),Expenses!G616),G616),0)</f>
        <v>0</v>
      </c>
      <c r="D616" s="17">
        <f>IF(H616='Expense Categories'!A$2,IF(N616="Y",IF('Expense Categories'!$G$4="Y",IF(ISNUMBER(MATCH(H616,'Expense Categories'!$D$2:$D$15,0)),0,(($G616-$F616)/2)/'Expense Categories'!$I$1*'Expense Categories'!$G$1),0),0),IF(N616="Y",IF('Expense Categories'!$G$4="Y",IF(ISNUMBER(MATCH(H616,'Expense Categories'!$D$2:$D$15,0)),0,($G616-$F616)/'Expense Categories'!$I$1*'Expense Categories'!$G$1),0),0))</f>
        <v>0</v>
      </c>
      <c r="E616" s="17">
        <f>IF(H616='Expense Categories'!A$2,IF(N616="Y",IF('Expense Categories'!$G$4="Y",IF(ISNUMBER(MATCH(H616,'Expense Categories'!$D$2:$D$15,0)),0,(($G616-$F616)/2)/'Expense Categories'!$I$1*'Expense Categories'!$G$2),0),0),IF(N616="Y",IF('Expense Categories'!$G$4="Y",IF(ISNUMBER(MATCH(H616,'Expense Categories'!$D$2:$D$15,0)),0,($G616-$F616)/'Expense Categories'!$I$1*'Expense Categories'!$G$2),0),0))</f>
        <v>0</v>
      </c>
      <c r="F616" s="18"/>
      <c r="G616" s="26"/>
      <c r="H616" s="20"/>
      <c r="N616" s="34"/>
      <c r="O616" s="63"/>
      <c r="P616" s="63"/>
      <c r="Q616" s="63"/>
    </row>
    <row r="617" spans="1:17" ht="15.75" customHeight="1" x14ac:dyDescent="0.2">
      <c r="A617" s="20"/>
      <c r="B617" s="22"/>
      <c r="C617" s="17">
        <f>IF(O617=0,IF(N617="Y",IF('Expense Categories'!$G$4="Y",G617-ROUND(E617,2)-ROUND(D617,2),Expenses!G617),G617),0)</f>
        <v>0</v>
      </c>
      <c r="D617" s="17">
        <f>IF(H617='Expense Categories'!A$2,IF(N617="Y",IF('Expense Categories'!$G$4="Y",IF(ISNUMBER(MATCH(H617,'Expense Categories'!$D$2:$D$15,0)),0,(($G617-$F617)/2)/'Expense Categories'!$I$1*'Expense Categories'!$G$1),0),0),IF(N617="Y",IF('Expense Categories'!$G$4="Y",IF(ISNUMBER(MATCH(H617,'Expense Categories'!$D$2:$D$15,0)),0,($G617-$F617)/'Expense Categories'!$I$1*'Expense Categories'!$G$1),0),0))</f>
        <v>0</v>
      </c>
      <c r="E617" s="17">
        <f>IF(H617='Expense Categories'!A$2,IF(N617="Y",IF('Expense Categories'!$G$4="Y",IF(ISNUMBER(MATCH(H617,'Expense Categories'!$D$2:$D$15,0)),0,(($G617-$F617)/2)/'Expense Categories'!$I$1*'Expense Categories'!$G$2),0),0),IF(N617="Y",IF('Expense Categories'!$G$4="Y",IF(ISNUMBER(MATCH(H617,'Expense Categories'!$D$2:$D$15,0)),0,($G617-$F617)/'Expense Categories'!$I$1*'Expense Categories'!$G$2),0),0))</f>
        <v>0</v>
      </c>
      <c r="F617" s="18"/>
      <c r="G617" s="26"/>
      <c r="H617" s="20"/>
      <c r="N617" s="34"/>
      <c r="O617" s="63"/>
      <c r="P617" s="63"/>
      <c r="Q617" s="63"/>
    </row>
    <row r="618" spans="1:17" ht="15.75" customHeight="1" x14ac:dyDescent="0.2">
      <c r="A618" s="20"/>
      <c r="B618" s="22"/>
      <c r="C618" s="17">
        <f>IF(O618=0,IF(N618="Y",IF('Expense Categories'!$G$4="Y",G618-ROUND(E618,2)-ROUND(D618,2),Expenses!G618),G618),0)</f>
        <v>0</v>
      </c>
      <c r="D618" s="17">
        <f>IF(H618='Expense Categories'!A$2,IF(N618="Y",IF('Expense Categories'!$G$4="Y",IF(ISNUMBER(MATCH(H618,'Expense Categories'!$D$2:$D$15,0)),0,(($G618-$F618)/2)/'Expense Categories'!$I$1*'Expense Categories'!$G$1),0),0),IF(N618="Y",IF('Expense Categories'!$G$4="Y",IF(ISNUMBER(MATCH(H618,'Expense Categories'!$D$2:$D$15,0)),0,($G618-$F618)/'Expense Categories'!$I$1*'Expense Categories'!$G$1),0),0))</f>
        <v>0</v>
      </c>
      <c r="E618" s="17">
        <f>IF(H618='Expense Categories'!A$2,IF(N618="Y",IF('Expense Categories'!$G$4="Y",IF(ISNUMBER(MATCH(H618,'Expense Categories'!$D$2:$D$15,0)),0,(($G618-$F618)/2)/'Expense Categories'!$I$1*'Expense Categories'!$G$2),0),0),IF(N618="Y",IF('Expense Categories'!$G$4="Y",IF(ISNUMBER(MATCH(H618,'Expense Categories'!$D$2:$D$15,0)),0,($G618-$F618)/'Expense Categories'!$I$1*'Expense Categories'!$G$2),0),0))</f>
        <v>0</v>
      </c>
      <c r="F618" s="18"/>
      <c r="G618" s="26"/>
      <c r="H618" s="20"/>
      <c r="N618" s="34"/>
      <c r="O618" s="63"/>
      <c r="P618" s="63"/>
      <c r="Q618" s="63"/>
    </row>
    <row r="619" spans="1:17" ht="15.75" customHeight="1" x14ac:dyDescent="0.2">
      <c r="A619" s="20"/>
      <c r="B619" s="22"/>
      <c r="C619" s="17">
        <f>IF(O619=0,IF(N619="Y",IF('Expense Categories'!$G$4="Y",G619-ROUND(E619,2)-ROUND(D619,2),Expenses!G619),G619),0)</f>
        <v>0</v>
      </c>
      <c r="D619" s="17">
        <f>IF(H619='Expense Categories'!A$2,IF(N619="Y",IF('Expense Categories'!$G$4="Y",IF(ISNUMBER(MATCH(H619,'Expense Categories'!$D$2:$D$15,0)),0,(($G619-$F619)/2)/'Expense Categories'!$I$1*'Expense Categories'!$G$1),0),0),IF(N619="Y",IF('Expense Categories'!$G$4="Y",IF(ISNUMBER(MATCH(H619,'Expense Categories'!$D$2:$D$15,0)),0,($G619-$F619)/'Expense Categories'!$I$1*'Expense Categories'!$G$1),0),0))</f>
        <v>0</v>
      </c>
      <c r="E619" s="17">
        <f>IF(H619='Expense Categories'!A$2,IF(N619="Y",IF('Expense Categories'!$G$4="Y",IF(ISNUMBER(MATCH(H619,'Expense Categories'!$D$2:$D$15,0)),0,(($G619-$F619)/2)/'Expense Categories'!$I$1*'Expense Categories'!$G$2),0),0),IF(N619="Y",IF('Expense Categories'!$G$4="Y",IF(ISNUMBER(MATCH(H619,'Expense Categories'!$D$2:$D$15,0)),0,($G619-$F619)/'Expense Categories'!$I$1*'Expense Categories'!$G$2),0),0))</f>
        <v>0</v>
      </c>
      <c r="F619" s="18"/>
      <c r="G619" s="26"/>
      <c r="H619" s="20"/>
      <c r="N619" s="34"/>
      <c r="O619" s="63"/>
      <c r="P619" s="63"/>
      <c r="Q619" s="63"/>
    </row>
    <row r="620" spans="1:17" ht="15.75" customHeight="1" x14ac:dyDescent="0.2">
      <c r="A620" s="20"/>
      <c r="B620" s="22"/>
      <c r="C620" s="17">
        <f>IF(O620=0,IF(N620="Y",IF('Expense Categories'!$G$4="Y",G620-ROUND(E620,2)-ROUND(D620,2),Expenses!G620),G620),0)</f>
        <v>0</v>
      </c>
      <c r="D620" s="17">
        <f>IF(H620='Expense Categories'!A$2,IF(N620="Y",IF('Expense Categories'!$G$4="Y",IF(ISNUMBER(MATCH(H620,'Expense Categories'!$D$2:$D$15,0)),0,(($G620-$F620)/2)/'Expense Categories'!$I$1*'Expense Categories'!$G$1),0),0),IF(N620="Y",IF('Expense Categories'!$G$4="Y",IF(ISNUMBER(MATCH(H620,'Expense Categories'!$D$2:$D$15,0)),0,($G620-$F620)/'Expense Categories'!$I$1*'Expense Categories'!$G$1),0),0))</f>
        <v>0</v>
      </c>
      <c r="E620" s="17">
        <f>IF(H620='Expense Categories'!A$2,IF(N620="Y",IF('Expense Categories'!$G$4="Y",IF(ISNUMBER(MATCH(H620,'Expense Categories'!$D$2:$D$15,0)),0,(($G620-$F620)/2)/'Expense Categories'!$I$1*'Expense Categories'!$G$2),0),0),IF(N620="Y",IF('Expense Categories'!$G$4="Y",IF(ISNUMBER(MATCH(H620,'Expense Categories'!$D$2:$D$15,0)),0,($G620-$F620)/'Expense Categories'!$I$1*'Expense Categories'!$G$2),0),0))</f>
        <v>0</v>
      </c>
      <c r="F620" s="18"/>
      <c r="G620" s="26"/>
      <c r="H620" s="20"/>
      <c r="N620" s="34"/>
      <c r="O620" s="63"/>
      <c r="P620" s="63"/>
      <c r="Q620" s="63"/>
    </row>
    <row r="621" spans="1:17" ht="15.75" customHeight="1" x14ac:dyDescent="0.2">
      <c r="A621" s="20"/>
      <c r="B621" s="22"/>
      <c r="C621" s="17">
        <f>IF(O621=0,IF(N621="Y",IF('Expense Categories'!$G$4="Y",G621-ROUND(E621,2)-ROUND(D621,2),Expenses!G621),G621),0)</f>
        <v>0</v>
      </c>
      <c r="D621" s="17">
        <f>IF(H621='Expense Categories'!A$2,IF(N621="Y",IF('Expense Categories'!$G$4="Y",IF(ISNUMBER(MATCH(H621,'Expense Categories'!$D$2:$D$15,0)),0,(($G621-$F621)/2)/'Expense Categories'!$I$1*'Expense Categories'!$G$1),0),0),IF(N621="Y",IF('Expense Categories'!$G$4="Y",IF(ISNUMBER(MATCH(H621,'Expense Categories'!$D$2:$D$15,0)),0,($G621-$F621)/'Expense Categories'!$I$1*'Expense Categories'!$G$1),0),0))</f>
        <v>0</v>
      </c>
      <c r="E621" s="17">
        <f>IF(H621='Expense Categories'!A$2,IF(N621="Y",IF('Expense Categories'!$G$4="Y",IF(ISNUMBER(MATCH(H621,'Expense Categories'!$D$2:$D$15,0)),0,(($G621-$F621)/2)/'Expense Categories'!$I$1*'Expense Categories'!$G$2),0),0),IF(N621="Y",IF('Expense Categories'!$G$4="Y",IF(ISNUMBER(MATCH(H621,'Expense Categories'!$D$2:$D$15,0)),0,($G621-$F621)/'Expense Categories'!$I$1*'Expense Categories'!$G$2),0),0))</f>
        <v>0</v>
      </c>
      <c r="F621" s="18"/>
      <c r="G621" s="26"/>
      <c r="H621" s="20"/>
      <c r="N621" s="34"/>
      <c r="O621" s="63"/>
      <c r="P621" s="63"/>
      <c r="Q621" s="63"/>
    </row>
    <row r="622" spans="1:17" ht="15.75" customHeight="1" x14ac:dyDescent="0.2">
      <c r="A622" s="20"/>
      <c r="B622" s="22"/>
      <c r="C622" s="17">
        <f>IF(O622=0,IF(N622="Y",IF('Expense Categories'!$G$4="Y",G622-ROUND(E622,2)-ROUND(D622,2),Expenses!G622),G622),0)</f>
        <v>0</v>
      </c>
      <c r="D622" s="17">
        <f>IF(H622='Expense Categories'!A$2,IF(N622="Y",IF('Expense Categories'!$G$4="Y",IF(ISNUMBER(MATCH(H622,'Expense Categories'!$D$2:$D$15,0)),0,(($G622-$F622)/2)/'Expense Categories'!$I$1*'Expense Categories'!$G$1),0),0),IF(N622="Y",IF('Expense Categories'!$G$4="Y",IF(ISNUMBER(MATCH(H622,'Expense Categories'!$D$2:$D$15,0)),0,($G622-$F622)/'Expense Categories'!$I$1*'Expense Categories'!$G$1),0),0))</f>
        <v>0</v>
      </c>
      <c r="E622" s="17">
        <f>IF(H622='Expense Categories'!A$2,IF(N622="Y",IF('Expense Categories'!$G$4="Y",IF(ISNUMBER(MATCH(H622,'Expense Categories'!$D$2:$D$15,0)),0,(($G622-$F622)/2)/'Expense Categories'!$I$1*'Expense Categories'!$G$2),0),0),IF(N622="Y",IF('Expense Categories'!$G$4="Y",IF(ISNUMBER(MATCH(H622,'Expense Categories'!$D$2:$D$15,0)),0,($G622-$F622)/'Expense Categories'!$I$1*'Expense Categories'!$G$2),0),0))</f>
        <v>0</v>
      </c>
      <c r="F622" s="18"/>
      <c r="G622" s="26"/>
      <c r="H622" s="20"/>
      <c r="N622" s="34"/>
      <c r="O622" s="63"/>
      <c r="P622" s="63"/>
      <c r="Q622" s="63"/>
    </row>
    <row r="623" spans="1:17" ht="15.75" customHeight="1" x14ac:dyDescent="0.2">
      <c r="A623" s="20"/>
      <c r="B623" s="22"/>
      <c r="C623" s="17">
        <f>IF(O623=0,IF(N623="Y",IF('Expense Categories'!$G$4="Y",G623-ROUND(E623,2)-ROUND(D623,2),Expenses!G623),G623),0)</f>
        <v>0</v>
      </c>
      <c r="D623" s="17">
        <f>IF(H623='Expense Categories'!A$2,IF(N623="Y",IF('Expense Categories'!$G$4="Y",IF(ISNUMBER(MATCH(H623,'Expense Categories'!$D$2:$D$15,0)),0,(($G623-$F623)/2)/'Expense Categories'!$I$1*'Expense Categories'!$G$1),0),0),IF(N623="Y",IF('Expense Categories'!$G$4="Y",IF(ISNUMBER(MATCH(H623,'Expense Categories'!$D$2:$D$15,0)),0,($G623-$F623)/'Expense Categories'!$I$1*'Expense Categories'!$G$1),0),0))</f>
        <v>0</v>
      </c>
      <c r="E623" s="17">
        <f>IF(H623='Expense Categories'!A$2,IF(N623="Y",IF('Expense Categories'!$G$4="Y",IF(ISNUMBER(MATCH(H623,'Expense Categories'!$D$2:$D$15,0)),0,(($G623-$F623)/2)/'Expense Categories'!$I$1*'Expense Categories'!$G$2),0),0),IF(N623="Y",IF('Expense Categories'!$G$4="Y",IF(ISNUMBER(MATCH(H623,'Expense Categories'!$D$2:$D$15,0)),0,($G623-$F623)/'Expense Categories'!$I$1*'Expense Categories'!$G$2),0),0))</f>
        <v>0</v>
      </c>
      <c r="F623" s="18"/>
      <c r="G623" s="26"/>
      <c r="H623" s="20"/>
      <c r="N623" s="34"/>
      <c r="O623" s="63"/>
      <c r="P623" s="63"/>
      <c r="Q623" s="63"/>
    </row>
    <row r="624" spans="1:17" ht="15.75" customHeight="1" x14ac:dyDescent="0.2">
      <c r="A624" s="20"/>
      <c r="B624" s="22"/>
      <c r="C624" s="17">
        <f>IF(O624=0,IF(N624="Y",IF('Expense Categories'!$G$4="Y",G624-ROUND(E624,2)-ROUND(D624,2),Expenses!G624),G624),0)</f>
        <v>0</v>
      </c>
      <c r="D624" s="17">
        <f>IF(H624='Expense Categories'!A$2,IF(N624="Y",IF('Expense Categories'!$G$4="Y",IF(ISNUMBER(MATCH(H624,'Expense Categories'!$D$2:$D$15,0)),0,(($G624-$F624)/2)/'Expense Categories'!$I$1*'Expense Categories'!$G$1),0),0),IF(N624="Y",IF('Expense Categories'!$G$4="Y",IF(ISNUMBER(MATCH(H624,'Expense Categories'!$D$2:$D$15,0)),0,($G624-$F624)/'Expense Categories'!$I$1*'Expense Categories'!$G$1),0),0))</f>
        <v>0</v>
      </c>
      <c r="E624" s="17">
        <f>IF(H624='Expense Categories'!A$2,IF(N624="Y",IF('Expense Categories'!$G$4="Y",IF(ISNUMBER(MATCH(H624,'Expense Categories'!$D$2:$D$15,0)),0,(($G624-$F624)/2)/'Expense Categories'!$I$1*'Expense Categories'!$G$2),0),0),IF(N624="Y",IF('Expense Categories'!$G$4="Y",IF(ISNUMBER(MATCH(H624,'Expense Categories'!$D$2:$D$15,0)),0,($G624-$F624)/'Expense Categories'!$I$1*'Expense Categories'!$G$2),0),0))</f>
        <v>0</v>
      </c>
      <c r="F624" s="18"/>
      <c r="G624" s="26"/>
      <c r="H624" s="20"/>
      <c r="N624" s="34"/>
      <c r="O624" s="63"/>
      <c r="P624" s="63"/>
      <c r="Q624" s="63"/>
    </row>
    <row r="625" spans="1:17" ht="15.75" customHeight="1" x14ac:dyDescent="0.2">
      <c r="A625" s="20"/>
      <c r="B625" s="22"/>
      <c r="C625" s="17">
        <f>IF(O625=0,IF(N625="Y",IF('Expense Categories'!$G$4="Y",G625-ROUND(E625,2)-ROUND(D625,2),Expenses!G625),G625),0)</f>
        <v>0</v>
      </c>
      <c r="D625" s="17">
        <f>IF(H625='Expense Categories'!A$2,IF(N625="Y",IF('Expense Categories'!$G$4="Y",IF(ISNUMBER(MATCH(H625,'Expense Categories'!$D$2:$D$15,0)),0,(($G625-$F625)/2)/'Expense Categories'!$I$1*'Expense Categories'!$G$1),0),0),IF(N625="Y",IF('Expense Categories'!$G$4="Y",IF(ISNUMBER(MATCH(H625,'Expense Categories'!$D$2:$D$15,0)),0,($G625-$F625)/'Expense Categories'!$I$1*'Expense Categories'!$G$1),0),0))</f>
        <v>0</v>
      </c>
      <c r="E625" s="17">
        <f>IF(H625='Expense Categories'!A$2,IF(N625="Y",IF('Expense Categories'!$G$4="Y",IF(ISNUMBER(MATCH(H625,'Expense Categories'!$D$2:$D$15,0)),0,(($G625-$F625)/2)/'Expense Categories'!$I$1*'Expense Categories'!$G$2),0),0),IF(N625="Y",IF('Expense Categories'!$G$4="Y",IF(ISNUMBER(MATCH(H625,'Expense Categories'!$D$2:$D$15,0)),0,($G625-$F625)/'Expense Categories'!$I$1*'Expense Categories'!$G$2),0),0))</f>
        <v>0</v>
      </c>
      <c r="F625" s="18"/>
      <c r="G625" s="26"/>
      <c r="H625" s="20"/>
      <c r="N625" s="34"/>
      <c r="O625" s="63"/>
      <c r="P625" s="63"/>
      <c r="Q625" s="63"/>
    </row>
    <row r="626" spans="1:17" ht="15.75" customHeight="1" x14ac:dyDescent="0.2">
      <c r="A626" s="20"/>
      <c r="B626" s="22"/>
      <c r="C626" s="17">
        <f>IF(O626=0,IF(N626="Y",IF('Expense Categories'!$G$4="Y",G626-ROUND(E626,2)-ROUND(D626,2),Expenses!G626),G626),0)</f>
        <v>0</v>
      </c>
      <c r="D626" s="17">
        <f>IF(H626='Expense Categories'!A$2,IF(N626="Y",IF('Expense Categories'!$G$4="Y",IF(ISNUMBER(MATCH(H626,'Expense Categories'!$D$2:$D$15,0)),0,(($G626-$F626)/2)/'Expense Categories'!$I$1*'Expense Categories'!$G$1),0),0),IF(N626="Y",IF('Expense Categories'!$G$4="Y",IF(ISNUMBER(MATCH(H626,'Expense Categories'!$D$2:$D$15,0)),0,($G626-$F626)/'Expense Categories'!$I$1*'Expense Categories'!$G$1),0),0))</f>
        <v>0</v>
      </c>
      <c r="E626" s="17">
        <f>IF(H626='Expense Categories'!A$2,IF(N626="Y",IF('Expense Categories'!$G$4="Y",IF(ISNUMBER(MATCH(H626,'Expense Categories'!$D$2:$D$15,0)),0,(($G626-$F626)/2)/'Expense Categories'!$I$1*'Expense Categories'!$G$2),0),0),IF(N626="Y",IF('Expense Categories'!$G$4="Y",IF(ISNUMBER(MATCH(H626,'Expense Categories'!$D$2:$D$15,0)),0,($G626-$F626)/'Expense Categories'!$I$1*'Expense Categories'!$G$2),0),0))</f>
        <v>0</v>
      </c>
      <c r="F626" s="18"/>
      <c r="G626" s="26"/>
      <c r="H626" s="20"/>
      <c r="N626" s="34"/>
      <c r="O626" s="63"/>
      <c r="P626" s="63"/>
      <c r="Q626" s="63"/>
    </row>
    <row r="627" spans="1:17" ht="15.75" customHeight="1" x14ac:dyDescent="0.2">
      <c r="A627" s="20"/>
      <c r="B627" s="22"/>
      <c r="C627" s="17">
        <f>IF(O627=0,IF(N627="Y",IF('Expense Categories'!$G$4="Y",G627-ROUND(E627,2)-ROUND(D627,2),Expenses!G627),G627),0)</f>
        <v>0</v>
      </c>
      <c r="D627" s="17">
        <f>IF(H627='Expense Categories'!A$2,IF(N627="Y",IF('Expense Categories'!$G$4="Y",IF(ISNUMBER(MATCH(H627,'Expense Categories'!$D$2:$D$15,0)),0,(($G627-$F627)/2)/'Expense Categories'!$I$1*'Expense Categories'!$G$1),0),0),IF(N627="Y",IF('Expense Categories'!$G$4="Y",IF(ISNUMBER(MATCH(H627,'Expense Categories'!$D$2:$D$15,0)),0,($G627-$F627)/'Expense Categories'!$I$1*'Expense Categories'!$G$1),0),0))</f>
        <v>0</v>
      </c>
      <c r="E627" s="17">
        <f>IF(H627='Expense Categories'!A$2,IF(N627="Y",IF('Expense Categories'!$G$4="Y",IF(ISNUMBER(MATCH(H627,'Expense Categories'!$D$2:$D$15,0)),0,(($G627-$F627)/2)/'Expense Categories'!$I$1*'Expense Categories'!$G$2),0),0),IF(N627="Y",IF('Expense Categories'!$G$4="Y",IF(ISNUMBER(MATCH(H627,'Expense Categories'!$D$2:$D$15,0)),0,($G627-$F627)/'Expense Categories'!$I$1*'Expense Categories'!$G$2),0),0))</f>
        <v>0</v>
      </c>
      <c r="F627" s="18"/>
      <c r="G627" s="26"/>
      <c r="H627" s="20"/>
      <c r="N627" s="34"/>
      <c r="O627" s="63"/>
      <c r="P627" s="63"/>
      <c r="Q627" s="63"/>
    </row>
    <row r="628" spans="1:17" ht="15.75" customHeight="1" x14ac:dyDescent="0.2">
      <c r="A628" s="20"/>
      <c r="B628" s="22"/>
      <c r="C628" s="17">
        <f>IF(O628=0,IF(N628="Y",IF('Expense Categories'!$G$4="Y",G628-ROUND(E628,2)-ROUND(D628,2),Expenses!G628),G628),0)</f>
        <v>0</v>
      </c>
      <c r="D628" s="17">
        <f>IF(H628='Expense Categories'!A$2,IF(N628="Y",IF('Expense Categories'!$G$4="Y",IF(ISNUMBER(MATCH(H628,'Expense Categories'!$D$2:$D$15,0)),0,(($G628-$F628)/2)/'Expense Categories'!$I$1*'Expense Categories'!$G$1),0),0),IF(N628="Y",IF('Expense Categories'!$G$4="Y",IF(ISNUMBER(MATCH(H628,'Expense Categories'!$D$2:$D$15,0)),0,($G628-$F628)/'Expense Categories'!$I$1*'Expense Categories'!$G$1),0),0))</f>
        <v>0</v>
      </c>
      <c r="E628" s="17">
        <f>IF(H628='Expense Categories'!A$2,IF(N628="Y",IF('Expense Categories'!$G$4="Y",IF(ISNUMBER(MATCH(H628,'Expense Categories'!$D$2:$D$15,0)),0,(($G628-$F628)/2)/'Expense Categories'!$I$1*'Expense Categories'!$G$2),0),0),IF(N628="Y",IF('Expense Categories'!$G$4="Y",IF(ISNUMBER(MATCH(H628,'Expense Categories'!$D$2:$D$15,0)),0,($G628-$F628)/'Expense Categories'!$I$1*'Expense Categories'!$G$2),0),0))</f>
        <v>0</v>
      </c>
      <c r="F628" s="18"/>
      <c r="G628" s="26"/>
      <c r="H628" s="20"/>
      <c r="N628" s="34"/>
      <c r="O628" s="63"/>
      <c r="P628" s="63"/>
      <c r="Q628" s="63"/>
    </row>
    <row r="629" spans="1:17" ht="15.75" customHeight="1" x14ac:dyDescent="0.2">
      <c r="A629" s="20"/>
      <c r="B629" s="22"/>
      <c r="C629" s="17">
        <f>IF(O629=0,IF(N629="Y",IF('Expense Categories'!$G$4="Y",G629-ROUND(E629,2)-ROUND(D629,2),Expenses!G629),G629),0)</f>
        <v>0</v>
      </c>
      <c r="D629" s="17">
        <f>IF(H629='Expense Categories'!A$2,IF(N629="Y",IF('Expense Categories'!$G$4="Y",IF(ISNUMBER(MATCH(H629,'Expense Categories'!$D$2:$D$15,0)),0,(($G629-$F629)/2)/'Expense Categories'!$I$1*'Expense Categories'!$G$1),0),0),IF(N629="Y",IF('Expense Categories'!$G$4="Y",IF(ISNUMBER(MATCH(H629,'Expense Categories'!$D$2:$D$15,0)),0,($G629-$F629)/'Expense Categories'!$I$1*'Expense Categories'!$G$1),0),0))</f>
        <v>0</v>
      </c>
      <c r="E629" s="17">
        <f>IF(H629='Expense Categories'!A$2,IF(N629="Y",IF('Expense Categories'!$G$4="Y",IF(ISNUMBER(MATCH(H629,'Expense Categories'!$D$2:$D$15,0)),0,(($G629-$F629)/2)/'Expense Categories'!$I$1*'Expense Categories'!$G$2),0),0),IF(N629="Y",IF('Expense Categories'!$G$4="Y",IF(ISNUMBER(MATCH(H629,'Expense Categories'!$D$2:$D$15,0)),0,($G629-$F629)/'Expense Categories'!$I$1*'Expense Categories'!$G$2),0),0))</f>
        <v>0</v>
      </c>
      <c r="F629" s="18"/>
      <c r="G629" s="26"/>
      <c r="H629" s="20"/>
      <c r="N629" s="34"/>
      <c r="O629" s="63"/>
      <c r="P629" s="63"/>
      <c r="Q629" s="63"/>
    </row>
    <row r="630" spans="1:17" ht="15.75" customHeight="1" x14ac:dyDescent="0.2">
      <c r="A630" s="20"/>
      <c r="B630" s="22"/>
      <c r="C630" s="17">
        <f>IF(O630=0,IF(N630="Y",IF('Expense Categories'!$G$4="Y",G630-ROUND(E630,2)-ROUND(D630,2),Expenses!G630),G630),0)</f>
        <v>0</v>
      </c>
      <c r="D630" s="17">
        <f>IF(H630='Expense Categories'!A$2,IF(N630="Y",IF('Expense Categories'!$G$4="Y",IF(ISNUMBER(MATCH(H630,'Expense Categories'!$D$2:$D$15,0)),0,(($G630-$F630)/2)/'Expense Categories'!$I$1*'Expense Categories'!$G$1),0),0),IF(N630="Y",IF('Expense Categories'!$G$4="Y",IF(ISNUMBER(MATCH(H630,'Expense Categories'!$D$2:$D$15,0)),0,($G630-$F630)/'Expense Categories'!$I$1*'Expense Categories'!$G$1),0),0))</f>
        <v>0</v>
      </c>
      <c r="E630" s="17">
        <f>IF(H630='Expense Categories'!A$2,IF(N630="Y",IF('Expense Categories'!$G$4="Y",IF(ISNUMBER(MATCH(H630,'Expense Categories'!$D$2:$D$15,0)),0,(($G630-$F630)/2)/'Expense Categories'!$I$1*'Expense Categories'!$G$2),0),0),IF(N630="Y",IF('Expense Categories'!$G$4="Y",IF(ISNUMBER(MATCH(H630,'Expense Categories'!$D$2:$D$15,0)),0,($G630-$F630)/'Expense Categories'!$I$1*'Expense Categories'!$G$2),0),0))</f>
        <v>0</v>
      </c>
      <c r="F630" s="18"/>
      <c r="G630" s="26"/>
      <c r="H630" s="20"/>
      <c r="N630" s="34"/>
      <c r="O630" s="63"/>
      <c r="P630" s="63"/>
      <c r="Q630" s="63"/>
    </row>
    <row r="631" spans="1:17" ht="15.75" customHeight="1" x14ac:dyDescent="0.2">
      <c r="A631" s="20"/>
      <c r="B631" s="22"/>
      <c r="C631" s="17">
        <f>IF(O631=0,IF(N631="Y",IF('Expense Categories'!$G$4="Y",G631-ROUND(E631,2)-ROUND(D631,2),Expenses!G631),G631),0)</f>
        <v>0</v>
      </c>
      <c r="D631" s="17">
        <f>IF(H631='Expense Categories'!A$2,IF(N631="Y",IF('Expense Categories'!$G$4="Y",IF(ISNUMBER(MATCH(H631,'Expense Categories'!$D$2:$D$15,0)),0,(($G631-$F631)/2)/'Expense Categories'!$I$1*'Expense Categories'!$G$1),0),0),IF(N631="Y",IF('Expense Categories'!$G$4="Y",IF(ISNUMBER(MATCH(H631,'Expense Categories'!$D$2:$D$15,0)),0,($G631-$F631)/'Expense Categories'!$I$1*'Expense Categories'!$G$1),0),0))</f>
        <v>0</v>
      </c>
      <c r="E631" s="17">
        <f>IF(H631='Expense Categories'!A$2,IF(N631="Y",IF('Expense Categories'!$G$4="Y",IF(ISNUMBER(MATCH(H631,'Expense Categories'!$D$2:$D$15,0)),0,(($G631-$F631)/2)/'Expense Categories'!$I$1*'Expense Categories'!$G$2),0),0),IF(N631="Y",IF('Expense Categories'!$G$4="Y",IF(ISNUMBER(MATCH(H631,'Expense Categories'!$D$2:$D$15,0)),0,($G631-$F631)/'Expense Categories'!$I$1*'Expense Categories'!$G$2),0),0))</f>
        <v>0</v>
      </c>
      <c r="F631" s="18"/>
      <c r="G631" s="26"/>
      <c r="H631" s="20"/>
      <c r="N631" s="34"/>
      <c r="O631" s="63"/>
      <c r="P631" s="63"/>
      <c r="Q631" s="63"/>
    </row>
    <row r="632" spans="1:17" ht="15.75" customHeight="1" x14ac:dyDescent="0.2">
      <c r="A632" s="20"/>
      <c r="B632" s="22"/>
      <c r="C632" s="17">
        <f>IF(O632=0,IF(N632="Y",IF('Expense Categories'!$G$4="Y",G632-ROUND(E632,2)-ROUND(D632,2),Expenses!G632),G632),0)</f>
        <v>0</v>
      </c>
      <c r="D632" s="17">
        <f>IF(H632='Expense Categories'!A$2,IF(N632="Y",IF('Expense Categories'!$G$4="Y",IF(ISNUMBER(MATCH(H632,'Expense Categories'!$D$2:$D$15,0)),0,(($G632-$F632)/2)/'Expense Categories'!$I$1*'Expense Categories'!$G$1),0),0),IF(N632="Y",IF('Expense Categories'!$G$4="Y",IF(ISNUMBER(MATCH(H632,'Expense Categories'!$D$2:$D$15,0)),0,($G632-$F632)/'Expense Categories'!$I$1*'Expense Categories'!$G$1),0),0))</f>
        <v>0</v>
      </c>
      <c r="E632" s="17">
        <f>IF(H632='Expense Categories'!A$2,IF(N632="Y",IF('Expense Categories'!$G$4="Y",IF(ISNUMBER(MATCH(H632,'Expense Categories'!$D$2:$D$15,0)),0,(($G632-$F632)/2)/'Expense Categories'!$I$1*'Expense Categories'!$G$2),0),0),IF(N632="Y",IF('Expense Categories'!$G$4="Y",IF(ISNUMBER(MATCH(H632,'Expense Categories'!$D$2:$D$15,0)),0,($G632-$F632)/'Expense Categories'!$I$1*'Expense Categories'!$G$2),0),0))</f>
        <v>0</v>
      </c>
      <c r="F632" s="18"/>
      <c r="G632" s="26"/>
      <c r="H632" s="20"/>
      <c r="N632" s="34"/>
      <c r="O632" s="63"/>
      <c r="P632" s="63"/>
      <c r="Q632" s="63"/>
    </row>
    <row r="633" spans="1:17" ht="15.75" customHeight="1" x14ac:dyDescent="0.2">
      <c r="A633" s="20"/>
      <c r="B633" s="22"/>
      <c r="C633" s="17">
        <f>IF(O633=0,IF(N633="Y",IF('Expense Categories'!$G$4="Y",G633-ROUND(E633,2)-ROUND(D633,2),Expenses!G633),G633),0)</f>
        <v>0</v>
      </c>
      <c r="D633" s="17">
        <f>IF(H633='Expense Categories'!A$2,IF(N633="Y",IF('Expense Categories'!$G$4="Y",IF(ISNUMBER(MATCH(H633,'Expense Categories'!$D$2:$D$15,0)),0,(($G633-$F633)/2)/'Expense Categories'!$I$1*'Expense Categories'!$G$1),0),0),IF(N633="Y",IF('Expense Categories'!$G$4="Y",IF(ISNUMBER(MATCH(H633,'Expense Categories'!$D$2:$D$15,0)),0,($G633-$F633)/'Expense Categories'!$I$1*'Expense Categories'!$G$1),0),0))</f>
        <v>0</v>
      </c>
      <c r="E633" s="17">
        <f>IF(H633='Expense Categories'!A$2,IF(N633="Y",IF('Expense Categories'!$G$4="Y",IF(ISNUMBER(MATCH(H633,'Expense Categories'!$D$2:$D$15,0)),0,(($G633-$F633)/2)/'Expense Categories'!$I$1*'Expense Categories'!$G$2),0),0),IF(N633="Y",IF('Expense Categories'!$G$4="Y",IF(ISNUMBER(MATCH(H633,'Expense Categories'!$D$2:$D$15,0)),0,($G633-$F633)/'Expense Categories'!$I$1*'Expense Categories'!$G$2),0),0))</f>
        <v>0</v>
      </c>
      <c r="F633" s="18"/>
      <c r="G633" s="26"/>
      <c r="H633" s="20"/>
      <c r="N633" s="34"/>
      <c r="O633" s="63"/>
      <c r="P633" s="63"/>
      <c r="Q633" s="63"/>
    </row>
    <row r="634" spans="1:17" ht="15.75" customHeight="1" x14ac:dyDescent="0.2">
      <c r="A634" s="20"/>
      <c r="B634" s="22"/>
      <c r="C634" s="17">
        <f>IF(O634=0,IF(N634="Y",IF('Expense Categories'!$G$4="Y",G634-ROUND(E634,2)-ROUND(D634,2),Expenses!G634),G634),0)</f>
        <v>0</v>
      </c>
      <c r="D634" s="17">
        <f>IF(H634='Expense Categories'!A$2,IF(N634="Y",IF('Expense Categories'!$G$4="Y",IF(ISNUMBER(MATCH(H634,'Expense Categories'!$D$2:$D$15,0)),0,(($G634-$F634)/2)/'Expense Categories'!$I$1*'Expense Categories'!$G$1),0),0),IF(N634="Y",IF('Expense Categories'!$G$4="Y",IF(ISNUMBER(MATCH(H634,'Expense Categories'!$D$2:$D$15,0)),0,($G634-$F634)/'Expense Categories'!$I$1*'Expense Categories'!$G$1),0),0))</f>
        <v>0</v>
      </c>
      <c r="E634" s="17">
        <f>IF(H634='Expense Categories'!A$2,IF(N634="Y",IF('Expense Categories'!$G$4="Y",IF(ISNUMBER(MATCH(H634,'Expense Categories'!$D$2:$D$15,0)),0,(($G634-$F634)/2)/'Expense Categories'!$I$1*'Expense Categories'!$G$2),0),0),IF(N634="Y",IF('Expense Categories'!$G$4="Y",IF(ISNUMBER(MATCH(H634,'Expense Categories'!$D$2:$D$15,0)),0,($G634-$F634)/'Expense Categories'!$I$1*'Expense Categories'!$G$2),0),0))</f>
        <v>0</v>
      </c>
      <c r="F634" s="18"/>
      <c r="G634" s="26"/>
      <c r="H634" s="20"/>
      <c r="N634" s="34"/>
      <c r="O634" s="63"/>
      <c r="P634" s="63"/>
      <c r="Q634" s="63"/>
    </row>
    <row r="635" spans="1:17" ht="15.75" customHeight="1" x14ac:dyDescent="0.2">
      <c r="A635" s="20"/>
      <c r="B635" s="22"/>
      <c r="C635" s="17">
        <f>IF(O635=0,IF(N635="Y",IF('Expense Categories'!$G$4="Y",G635-ROUND(E635,2)-ROUND(D635,2),Expenses!G635),G635),0)</f>
        <v>0</v>
      </c>
      <c r="D635" s="17">
        <f>IF(H635='Expense Categories'!A$2,IF(N635="Y",IF('Expense Categories'!$G$4="Y",IF(ISNUMBER(MATCH(H635,'Expense Categories'!$D$2:$D$15,0)),0,(($G635-$F635)/2)/'Expense Categories'!$I$1*'Expense Categories'!$G$1),0),0),IF(N635="Y",IF('Expense Categories'!$G$4="Y",IF(ISNUMBER(MATCH(H635,'Expense Categories'!$D$2:$D$15,0)),0,($G635-$F635)/'Expense Categories'!$I$1*'Expense Categories'!$G$1),0),0))</f>
        <v>0</v>
      </c>
      <c r="E635" s="17">
        <f>IF(H635='Expense Categories'!A$2,IF(N635="Y",IF('Expense Categories'!$G$4="Y",IF(ISNUMBER(MATCH(H635,'Expense Categories'!$D$2:$D$15,0)),0,(($G635-$F635)/2)/'Expense Categories'!$I$1*'Expense Categories'!$G$2),0),0),IF(N635="Y",IF('Expense Categories'!$G$4="Y",IF(ISNUMBER(MATCH(H635,'Expense Categories'!$D$2:$D$15,0)),0,($G635-$F635)/'Expense Categories'!$I$1*'Expense Categories'!$G$2),0),0))</f>
        <v>0</v>
      </c>
      <c r="F635" s="18"/>
      <c r="G635" s="26"/>
      <c r="H635" s="20"/>
      <c r="N635" s="34"/>
      <c r="O635" s="63"/>
      <c r="P635" s="63"/>
      <c r="Q635" s="63"/>
    </row>
    <row r="636" spans="1:17" ht="15.75" customHeight="1" x14ac:dyDescent="0.2">
      <c r="A636" s="20"/>
      <c r="B636" s="22"/>
      <c r="C636" s="17">
        <f>IF(O636=0,IF(N636="Y",IF('Expense Categories'!$G$4="Y",G636-ROUND(E636,2)-ROUND(D636,2),Expenses!G636),G636),0)</f>
        <v>0</v>
      </c>
      <c r="D636" s="17">
        <f>IF(H636='Expense Categories'!A$2,IF(N636="Y",IF('Expense Categories'!$G$4="Y",IF(ISNUMBER(MATCH(H636,'Expense Categories'!$D$2:$D$15,0)),0,(($G636-$F636)/2)/'Expense Categories'!$I$1*'Expense Categories'!$G$1),0),0),IF(N636="Y",IF('Expense Categories'!$G$4="Y",IF(ISNUMBER(MATCH(H636,'Expense Categories'!$D$2:$D$15,0)),0,($G636-$F636)/'Expense Categories'!$I$1*'Expense Categories'!$G$1),0),0))</f>
        <v>0</v>
      </c>
      <c r="E636" s="17">
        <f>IF(H636='Expense Categories'!A$2,IF(N636="Y",IF('Expense Categories'!$G$4="Y",IF(ISNUMBER(MATCH(H636,'Expense Categories'!$D$2:$D$15,0)),0,(($G636-$F636)/2)/'Expense Categories'!$I$1*'Expense Categories'!$G$2),0),0),IF(N636="Y",IF('Expense Categories'!$G$4="Y",IF(ISNUMBER(MATCH(H636,'Expense Categories'!$D$2:$D$15,0)),0,($G636-$F636)/'Expense Categories'!$I$1*'Expense Categories'!$G$2),0),0))</f>
        <v>0</v>
      </c>
      <c r="F636" s="18"/>
      <c r="G636" s="26"/>
      <c r="H636" s="20"/>
      <c r="N636" s="34"/>
      <c r="O636" s="63"/>
      <c r="P636" s="63"/>
      <c r="Q636" s="63"/>
    </row>
    <row r="637" spans="1:17" ht="15.75" customHeight="1" x14ac:dyDescent="0.2">
      <c r="A637" s="20"/>
      <c r="B637" s="22"/>
      <c r="C637" s="17">
        <f>IF(O637=0,IF(N637="Y",IF('Expense Categories'!$G$4="Y",G637-ROUND(E637,2)-ROUND(D637,2),Expenses!G637),G637),0)</f>
        <v>0</v>
      </c>
      <c r="D637" s="17">
        <f>IF(H637='Expense Categories'!A$2,IF(N637="Y",IF('Expense Categories'!$G$4="Y",IF(ISNUMBER(MATCH(H637,'Expense Categories'!$D$2:$D$15,0)),0,(($G637-$F637)/2)/'Expense Categories'!$I$1*'Expense Categories'!$G$1),0),0),IF(N637="Y",IF('Expense Categories'!$G$4="Y",IF(ISNUMBER(MATCH(H637,'Expense Categories'!$D$2:$D$15,0)),0,($G637-$F637)/'Expense Categories'!$I$1*'Expense Categories'!$G$1),0),0))</f>
        <v>0</v>
      </c>
      <c r="E637" s="17">
        <f>IF(H637='Expense Categories'!A$2,IF(N637="Y",IF('Expense Categories'!$G$4="Y",IF(ISNUMBER(MATCH(H637,'Expense Categories'!$D$2:$D$15,0)),0,(($G637-$F637)/2)/'Expense Categories'!$I$1*'Expense Categories'!$G$2),0),0),IF(N637="Y",IF('Expense Categories'!$G$4="Y",IF(ISNUMBER(MATCH(H637,'Expense Categories'!$D$2:$D$15,0)),0,($G637-$F637)/'Expense Categories'!$I$1*'Expense Categories'!$G$2),0),0))</f>
        <v>0</v>
      </c>
      <c r="F637" s="18"/>
      <c r="G637" s="26"/>
      <c r="H637" s="20"/>
      <c r="N637" s="34"/>
      <c r="O637" s="63"/>
      <c r="P637" s="63"/>
      <c r="Q637" s="63"/>
    </row>
    <row r="638" spans="1:17" ht="15.75" customHeight="1" x14ac:dyDescent="0.2">
      <c r="A638" s="20"/>
      <c r="B638" s="22"/>
      <c r="C638" s="17">
        <f>IF(O638=0,IF(N638="Y",IF('Expense Categories'!$G$4="Y",G638-ROUND(E638,2)-ROUND(D638,2),Expenses!G638),G638),0)</f>
        <v>0</v>
      </c>
      <c r="D638" s="17">
        <f>IF(H638='Expense Categories'!A$2,IF(N638="Y",IF('Expense Categories'!$G$4="Y",IF(ISNUMBER(MATCH(H638,'Expense Categories'!$D$2:$D$15,0)),0,(($G638-$F638)/2)/'Expense Categories'!$I$1*'Expense Categories'!$G$1),0),0),IF(N638="Y",IF('Expense Categories'!$G$4="Y",IF(ISNUMBER(MATCH(H638,'Expense Categories'!$D$2:$D$15,0)),0,($G638-$F638)/'Expense Categories'!$I$1*'Expense Categories'!$G$1),0),0))</f>
        <v>0</v>
      </c>
      <c r="E638" s="17">
        <f>IF(H638='Expense Categories'!A$2,IF(N638="Y",IF('Expense Categories'!$G$4="Y",IF(ISNUMBER(MATCH(H638,'Expense Categories'!$D$2:$D$15,0)),0,(($G638-$F638)/2)/'Expense Categories'!$I$1*'Expense Categories'!$G$2),0),0),IF(N638="Y",IF('Expense Categories'!$G$4="Y",IF(ISNUMBER(MATCH(H638,'Expense Categories'!$D$2:$D$15,0)),0,($G638-$F638)/'Expense Categories'!$I$1*'Expense Categories'!$G$2),0),0))</f>
        <v>0</v>
      </c>
      <c r="F638" s="18"/>
      <c r="G638" s="26"/>
      <c r="H638" s="20"/>
      <c r="N638" s="34"/>
      <c r="O638" s="63"/>
      <c r="P638" s="63"/>
      <c r="Q638" s="63"/>
    </row>
    <row r="639" spans="1:17" ht="15.75" customHeight="1" x14ac:dyDescent="0.2">
      <c r="A639" s="20"/>
      <c r="B639" s="22"/>
      <c r="C639" s="17">
        <f>IF(O639=0,IF(N639="Y",IF('Expense Categories'!$G$4="Y",G639-ROUND(E639,2)-ROUND(D639,2),Expenses!G639),G639),0)</f>
        <v>0</v>
      </c>
      <c r="D639" s="17">
        <f>IF(H639='Expense Categories'!A$2,IF(N639="Y",IF('Expense Categories'!$G$4="Y",IF(ISNUMBER(MATCH(H639,'Expense Categories'!$D$2:$D$15,0)),0,(($G639-$F639)/2)/'Expense Categories'!$I$1*'Expense Categories'!$G$1),0),0),IF(N639="Y",IF('Expense Categories'!$G$4="Y",IF(ISNUMBER(MATCH(H639,'Expense Categories'!$D$2:$D$15,0)),0,($G639-$F639)/'Expense Categories'!$I$1*'Expense Categories'!$G$1),0),0))</f>
        <v>0</v>
      </c>
      <c r="E639" s="17">
        <f>IF(H639='Expense Categories'!A$2,IF(N639="Y",IF('Expense Categories'!$G$4="Y",IF(ISNUMBER(MATCH(H639,'Expense Categories'!$D$2:$D$15,0)),0,(($G639-$F639)/2)/'Expense Categories'!$I$1*'Expense Categories'!$G$2),0),0),IF(N639="Y",IF('Expense Categories'!$G$4="Y",IF(ISNUMBER(MATCH(H639,'Expense Categories'!$D$2:$D$15,0)),0,($G639-$F639)/'Expense Categories'!$I$1*'Expense Categories'!$G$2),0),0))</f>
        <v>0</v>
      </c>
      <c r="F639" s="18"/>
      <c r="G639" s="26"/>
      <c r="H639" s="20"/>
      <c r="N639" s="34"/>
      <c r="O639" s="63"/>
      <c r="P639" s="63"/>
      <c r="Q639" s="63"/>
    </row>
    <row r="640" spans="1:17" ht="15.75" customHeight="1" x14ac:dyDescent="0.2">
      <c r="A640" s="20"/>
      <c r="B640" s="22"/>
      <c r="C640" s="17">
        <f>IF(O640=0,IF(N640="Y",IF('Expense Categories'!$G$4="Y",G640-ROUND(E640,2)-ROUND(D640,2),Expenses!G640),G640),0)</f>
        <v>0</v>
      </c>
      <c r="D640" s="17">
        <f>IF(H640='Expense Categories'!A$2,IF(N640="Y",IF('Expense Categories'!$G$4="Y",IF(ISNUMBER(MATCH(H640,'Expense Categories'!$D$2:$D$15,0)),0,(($G640-$F640)/2)/'Expense Categories'!$I$1*'Expense Categories'!$G$1),0),0),IF(N640="Y",IF('Expense Categories'!$G$4="Y",IF(ISNUMBER(MATCH(H640,'Expense Categories'!$D$2:$D$15,0)),0,($G640-$F640)/'Expense Categories'!$I$1*'Expense Categories'!$G$1),0),0))</f>
        <v>0</v>
      </c>
      <c r="E640" s="17">
        <f>IF(H640='Expense Categories'!A$2,IF(N640="Y",IF('Expense Categories'!$G$4="Y",IF(ISNUMBER(MATCH(H640,'Expense Categories'!$D$2:$D$15,0)),0,(($G640-$F640)/2)/'Expense Categories'!$I$1*'Expense Categories'!$G$2),0),0),IF(N640="Y",IF('Expense Categories'!$G$4="Y",IF(ISNUMBER(MATCH(H640,'Expense Categories'!$D$2:$D$15,0)),0,($G640-$F640)/'Expense Categories'!$I$1*'Expense Categories'!$G$2),0),0))</f>
        <v>0</v>
      </c>
      <c r="F640" s="18"/>
      <c r="G640" s="26"/>
      <c r="H640" s="20"/>
      <c r="N640" s="34"/>
      <c r="O640" s="63"/>
      <c r="P640" s="63"/>
      <c r="Q640" s="63"/>
    </row>
    <row r="641" spans="1:17" ht="15.75" customHeight="1" x14ac:dyDescent="0.2">
      <c r="A641" s="20"/>
      <c r="B641" s="22"/>
      <c r="C641" s="17">
        <f>IF(O641=0,IF(N641="Y",IF('Expense Categories'!$G$4="Y",G641-ROUND(E641,2)-ROUND(D641,2),Expenses!G641),G641),0)</f>
        <v>0</v>
      </c>
      <c r="D641" s="17">
        <f>IF(H641='Expense Categories'!A$2,IF(N641="Y",IF('Expense Categories'!$G$4="Y",IF(ISNUMBER(MATCH(H641,'Expense Categories'!$D$2:$D$15,0)),0,(($G641-$F641)/2)/'Expense Categories'!$I$1*'Expense Categories'!$G$1),0),0),IF(N641="Y",IF('Expense Categories'!$G$4="Y",IF(ISNUMBER(MATCH(H641,'Expense Categories'!$D$2:$D$15,0)),0,($G641-$F641)/'Expense Categories'!$I$1*'Expense Categories'!$G$1),0),0))</f>
        <v>0</v>
      </c>
      <c r="E641" s="17">
        <f>IF(H641='Expense Categories'!A$2,IF(N641="Y",IF('Expense Categories'!$G$4="Y",IF(ISNUMBER(MATCH(H641,'Expense Categories'!$D$2:$D$15,0)),0,(($G641-$F641)/2)/'Expense Categories'!$I$1*'Expense Categories'!$G$2),0),0),IF(N641="Y",IF('Expense Categories'!$G$4="Y",IF(ISNUMBER(MATCH(H641,'Expense Categories'!$D$2:$D$15,0)),0,($G641-$F641)/'Expense Categories'!$I$1*'Expense Categories'!$G$2),0),0))</f>
        <v>0</v>
      </c>
      <c r="F641" s="18"/>
      <c r="G641" s="26"/>
      <c r="H641" s="20"/>
      <c r="N641" s="34"/>
      <c r="O641" s="63"/>
      <c r="P641" s="63"/>
      <c r="Q641" s="63"/>
    </row>
    <row r="642" spans="1:17" ht="15.75" customHeight="1" x14ac:dyDescent="0.2">
      <c r="A642" s="20"/>
      <c r="B642" s="22"/>
      <c r="C642" s="17">
        <f>IF(O642=0,IF(N642="Y",IF('Expense Categories'!$G$4="Y",G642-ROUND(E642,2)-ROUND(D642,2),Expenses!G642),G642),0)</f>
        <v>0</v>
      </c>
      <c r="D642" s="17">
        <f>IF(H642='Expense Categories'!A$2,IF(N642="Y",IF('Expense Categories'!$G$4="Y",IF(ISNUMBER(MATCH(H642,'Expense Categories'!$D$2:$D$15,0)),0,(($G642-$F642)/2)/'Expense Categories'!$I$1*'Expense Categories'!$G$1),0),0),IF(N642="Y",IF('Expense Categories'!$G$4="Y",IF(ISNUMBER(MATCH(H642,'Expense Categories'!$D$2:$D$15,0)),0,($G642-$F642)/'Expense Categories'!$I$1*'Expense Categories'!$G$1),0),0))</f>
        <v>0</v>
      </c>
      <c r="E642" s="17">
        <f>IF(H642='Expense Categories'!A$2,IF(N642="Y",IF('Expense Categories'!$G$4="Y",IF(ISNUMBER(MATCH(H642,'Expense Categories'!$D$2:$D$15,0)),0,(($G642-$F642)/2)/'Expense Categories'!$I$1*'Expense Categories'!$G$2),0),0),IF(N642="Y",IF('Expense Categories'!$G$4="Y",IF(ISNUMBER(MATCH(H642,'Expense Categories'!$D$2:$D$15,0)),0,($G642-$F642)/'Expense Categories'!$I$1*'Expense Categories'!$G$2),0),0))</f>
        <v>0</v>
      </c>
      <c r="F642" s="18"/>
      <c r="G642" s="26"/>
      <c r="H642" s="20"/>
      <c r="N642" s="34"/>
      <c r="O642" s="63"/>
      <c r="P642" s="63"/>
      <c r="Q642" s="63"/>
    </row>
    <row r="643" spans="1:17" ht="15.75" customHeight="1" x14ac:dyDescent="0.2">
      <c r="A643" s="20"/>
      <c r="B643" s="22"/>
      <c r="C643" s="17">
        <f>IF(O643=0,IF(N643="Y",IF('Expense Categories'!$G$4="Y",G643-ROUND(E643,2)-ROUND(D643,2),Expenses!G643),G643),0)</f>
        <v>0</v>
      </c>
      <c r="D643" s="17">
        <f>IF(H643='Expense Categories'!A$2,IF(N643="Y",IF('Expense Categories'!$G$4="Y",IF(ISNUMBER(MATCH(H643,'Expense Categories'!$D$2:$D$15,0)),0,(($G643-$F643)/2)/'Expense Categories'!$I$1*'Expense Categories'!$G$1),0),0),IF(N643="Y",IF('Expense Categories'!$G$4="Y",IF(ISNUMBER(MATCH(H643,'Expense Categories'!$D$2:$D$15,0)),0,($G643-$F643)/'Expense Categories'!$I$1*'Expense Categories'!$G$1),0),0))</f>
        <v>0</v>
      </c>
      <c r="E643" s="17">
        <f>IF(H643='Expense Categories'!A$2,IF(N643="Y",IF('Expense Categories'!$G$4="Y",IF(ISNUMBER(MATCH(H643,'Expense Categories'!$D$2:$D$15,0)),0,(($G643-$F643)/2)/'Expense Categories'!$I$1*'Expense Categories'!$G$2),0),0),IF(N643="Y",IF('Expense Categories'!$G$4="Y",IF(ISNUMBER(MATCH(H643,'Expense Categories'!$D$2:$D$15,0)),0,($G643-$F643)/'Expense Categories'!$I$1*'Expense Categories'!$G$2),0),0))</f>
        <v>0</v>
      </c>
      <c r="F643" s="18"/>
      <c r="G643" s="26"/>
      <c r="H643" s="20"/>
      <c r="N643" s="34"/>
      <c r="O643" s="63"/>
      <c r="P643" s="63"/>
      <c r="Q643" s="63"/>
    </row>
    <row r="644" spans="1:17" ht="15.75" customHeight="1" x14ac:dyDescent="0.2">
      <c r="A644" s="20"/>
      <c r="B644" s="22"/>
      <c r="C644" s="17">
        <f>IF(O644=0,IF(N644="Y",IF('Expense Categories'!$G$4="Y",G644-ROUND(E644,2)-ROUND(D644,2),Expenses!G644),G644),0)</f>
        <v>0</v>
      </c>
      <c r="D644" s="17">
        <f>IF(H644='Expense Categories'!A$2,IF(N644="Y",IF('Expense Categories'!$G$4="Y",IF(ISNUMBER(MATCH(H644,'Expense Categories'!$D$2:$D$15,0)),0,(($G644-$F644)/2)/'Expense Categories'!$I$1*'Expense Categories'!$G$1),0),0),IF(N644="Y",IF('Expense Categories'!$G$4="Y",IF(ISNUMBER(MATCH(H644,'Expense Categories'!$D$2:$D$15,0)),0,($G644-$F644)/'Expense Categories'!$I$1*'Expense Categories'!$G$1),0),0))</f>
        <v>0</v>
      </c>
      <c r="E644" s="17">
        <f>IF(H644='Expense Categories'!A$2,IF(N644="Y",IF('Expense Categories'!$G$4="Y",IF(ISNUMBER(MATCH(H644,'Expense Categories'!$D$2:$D$15,0)),0,(($G644-$F644)/2)/'Expense Categories'!$I$1*'Expense Categories'!$G$2),0),0),IF(N644="Y",IF('Expense Categories'!$G$4="Y",IF(ISNUMBER(MATCH(H644,'Expense Categories'!$D$2:$D$15,0)),0,($G644-$F644)/'Expense Categories'!$I$1*'Expense Categories'!$G$2),0),0))</f>
        <v>0</v>
      </c>
      <c r="F644" s="18"/>
      <c r="G644" s="26"/>
      <c r="H644" s="20"/>
      <c r="N644" s="34"/>
      <c r="O644" s="63"/>
      <c r="P644" s="63"/>
      <c r="Q644" s="63"/>
    </row>
    <row r="645" spans="1:17" ht="15.75" customHeight="1" x14ac:dyDescent="0.2">
      <c r="A645" s="20"/>
      <c r="B645" s="22"/>
      <c r="C645" s="17">
        <f>IF(O645=0,IF(N645="Y",IF('Expense Categories'!$G$4="Y",G645-ROUND(E645,2)-ROUND(D645,2),Expenses!G645),G645),0)</f>
        <v>0</v>
      </c>
      <c r="D645" s="17">
        <f>IF(H645='Expense Categories'!A$2,IF(N645="Y",IF('Expense Categories'!$G$4="Y",IF(ISNUMBER(MATCH(H645,'Expense Categories'!$D$2:$D$15,0)),0,(($G645-$F645)/2)/'Expense Categories'!$I$1*'Expense Categories'!$G$1),0),0),IF(N645="Y",IF('Expense Categories'!$G$4="Y",IF(ISNUMBER(MATCH(H645,'Expense Categories'!$D$2:$D$15,0)),0,($G645-$F645)/'Expense Categories'!$I$1*'Expense Categories'!$G$1),0),0))</f>
        <v>0</v>
      </c>
      <c r="E645" s="17">
        <f>IF(H645='Expense Categories'!A$2,IF(N645="Y",IF('Expense Categories'!$G$4="Y",IF(ISNUMBER(MATCH(H645,'Expense Categories'!$D$2:$D$15,0)),0,(($G645-$F645)/2)/'Expense Categories'!$I$1*'Expense Categories'!$G$2),0),0),IF(N645="Y",IF('Expense Categories'!$G$4="Y",IF(ISNUMBER(MATCH(H645,'Expense Categories'!$D$2:$D$15,0)),0,($G645-$F645)/'Expense Categories'!$I$1*'Expense Categories'!$G$2),0),0))</f>
        <v>0</v>
      </c>
      <c r="F645" s="18"/>
      <c r="G645" s="26"/>
      <c r="H645" s="20"/>
      <c r="N645" s="34"/>
      <c r="O645" s="63"/>
      <c r="P645" s="63"/>
      <c r="Q645" s="63"/>
    </row>
    <row r="646" spans="1:17" ht="15.75" customHeight="1" x14ac:dyDescent="0.2">
      <c r="A646" s="20"/>
      <c r="B646" s="22"/>
      <c r="C646" s="17">
        <f>IF(O646=0,IF(N646="Y",IF('Expense Categories'!$G$4="Y",G646-ROUND(E646,2)-ROUND(D646,2),Expenses!G646),G646),0)</f>
        <v>0</v>
      </c>
      <c r="D646" s="17">
        <f>IF(H646='Expense Categories'!A$2,IF(N646="Y",IF('Expense Categories'!$G$4="Y",IF(ISNUMBER(MATCH(H646,'Expense Categories'!$D$2:$D$15,0)),0,(($G646-$F646)/2)/'Expense Categories'!$I$1*'Expense Categories'!$G$1),0),0),IF(N646="Y",IF('Expense Categories'!$G$4="Y",IF(ISNUMBER(MATCH(H646,'Expense Categories'!$D$2:$D$15,0)),0,($G646-$F646)/'Expense Categories'!$I$1*'Expense Categories'!$G$1),0),0))</f>
        <v>0</v>
      </c>
      <c r="E646" s="17">
        <f>IF(H646='Expense Categories'!A$2,IF(N646="Y",IF('Expense Categories'!$G$4="Y",IF(ISNUMBER(MATCH(H646,'Expense Categories'!$D$2:$D$15,0)),0,(($G646-$F646)/2)/'Expense Categories'!$I$1*'Expense Categories'!$G$2),0),0),IF(N646="Y",IF('Expense Categories'!$G$4="Y",IF(ISNUMBER(MATCH(H646,'Expense Categories'!$D$2:$D$15,0)),0,($G646-$F646)/'Expense Categories'!$I$1*'Expense Categories'!$G$2),0),0))</f>
        <v>0</v>
      </c>
      <c r="F646" s="18"/>
      <c r="G646" s="26"/>
      <c r="H646" s="20"/>
      <c r="N646" s="34"/>
      <c r="O646" s="63"/>
      <c r="P646" s="63"/>
      <c r="Q646" s="63"/>
    </row>
    <row r="647" spans="1:17" ht="15.75" customHeight="1" x14ac:dyDescent="0.2">
      <c r="A647" s="20"/>
      <c r="B647" s="22"/>
      <c r="C647" s="17">
        <f>IF(O647=0,IF(N647="Y",IF('Expense Categories'!$G$4="Y",G647-ROUND(E647,2)-ROUND(D647,2),Expenses!G647),G647),0)</f>
        <v>0</v>
      </c>
      <c r="D647" s="17">
        <f>IF(H647='Expense Categories'!A$2,IF(N647="Y",IF('Expense Categories'!$G$4="Y",IF(ISNUMBER(MATCH(H647,'Expense Categories'!$D$2:$D$15,0)),0,(($G647-$F647)/2)/'Expense Categories'!$I$1*'Expense Categories'!$G$1),0),0),IF(N647="Y",IF('Expense Categories'!$G$4="Y",IF(ISNUMBER(MATCH(H647,'Expense Categories'!$D$2:$D$15,0)),0,($G647-$F647)/'Expense Categories'!$I$1*'Expense Categories'!$G$1),0),0))</f>
        <v>0</v>
      </c>
      <c r="E647" s="17">
        <f>IF(H647='Expense Categories'!A$2,IF(N647="Y",IF('Expense Categories'!$G$4="Y",IF(ISNUMBER(MATCH(H647,'Expense Categories'!$D$2:$D$15,0)),0,(($G647-$F647)/2)/'Expense Categories'!$I$1*'Expense Categories'!$G$2),0),0),IF(N647="Y",IF('Expense Categories'!$G$4="Y",IF(ISNUMBER(MATCH(H647,'Expense Categories'!$D$2:$D$15,0)),0,($G647-$F647)/'Expense Categories'!$I$1*'Expense Categories'!$G$2),0),0))</f>
        <v>0</v>
      </c>
      <c r="F647" s="18"/>
      <c r="G647" s="26"/>
      <c r="H647" s="20"/>
      <c r="N647" s="34"/>
      <c r="O647" s="63"/>
      <c r="P647" s="63"/>
      <c r="Q647" s="63"/>
    </row>
    <row r="648" spans="1:17" ht="15.75" customHeight="1" x14ac:dyDescent="0.2">
      <c r="A648" s="20"/>
      <c r="B648" s="22"/>
      <c r="C648" s="17">
        <f>IF(O648=0,IF(N648="Y",IF('Expense Categories'!$G$4="Y",G648-ROUND(E648,2)-ROUND(D648,2),Expenses!G648),G648),0)</f>
        <v>0</v>
      </c>
      <c r="D648" s="17">
        <f>IF(H648='Expense Categories'!A$2,IF(N648="Y",IF('Expense Categories'!$G$4="Y",IF(ISNUMBER(MATCH(H648,'Expense Categories'!$D$2:$D$15,0)),0,(($G648-$F648)/2)/'Expense Categories'!$I$1*'Expense Categories'!$G$1),0),0),IF(N648="Y",IF('Expense Categories'!$G$4="Y",IF(ISNUMBER(MATCH(H648,'Expense Categories'!$D$2:$D$15,0)),0,($G648-$F648)/'Expense Categories'!$I$1*'Expense Categories'!$G$1),0),0))</f>
        <v>0</v>
      </c>
      <c r="E648" s="17">
        <f>IF(H648='Expense Categories'!A$2,IF(N648="Y",IF('Expense Categories'!$G$4="Y",IF(ISNUMBER(MATCH(H648,'Expense Categories'!$D$2:$D$15,0)),0,(($G648-$F648)/2)/'Expense Categories'!$I$1*'Expense Categories'!$G$2),0),0),IF(N648="Y",IF('Expense Categories'!$G$4="Y",IF(ISNUMBER(MATCH(H648,'Expense Categories'!$D$2:$D$15,0)),0,($G648-$F648)/'Expense Categories'!$I$1*'Expense Categories'!$G$2),0),0))</f>
        <v>0</v>
      </c>
      <c r="F648" s="18"/>
      <c r="G648" s="26"/>
      <c r="H648" s="20"/>
      <c r="N648" s="34"/>
      <c r="O648" s="63"/>
      <c r="P648" s="63"/>
      <c r="Q648" s="63"/>
    </row>
    <row r="649" spans="1:17" ht="15.75" customHeight="1" x14ac:dyDescent="0.2">
      <c r="A649" s="20"/>
      <c r="B649" s="22"/>
      <c r="C649" s="17">
        <f>IF(O649=0,IF(N649="Y",IF('Expense Categories'!$G$4="Y",G649-ROUND(E649,2)-ROUND(D649,2),Expenses!G649),G649),0)</f>
        <v>0</v>
      </c>
      <c r="D649" s="17">
        <f>IF(H649='Expense Categories'!A$2,IF(N649="Y",IF('Expense Categories'!$G$4="Y",IF(ISNUMBER(MATCH(H649,'Expense Categories'!$D$2:$D$15,0)),0,(($G649-$F649)/2)/'Expense Categories'!$I$1*'Expense Categories'!$G$1),0),0),IF(N649="Y",IF('Expense Categories'!$G$4="Y",IF(ISNUMBER(MATCH(H649,'Expense Categories'!$D$2:$D$15,0)),0,($G649-$F649)/'Expense Categories'!$I$1*'Expense Categories'!$G$1),0),0))</f>
        <v>0</v>
      </c>
      <c r="E649" s="17">
        <f>IF(H649='Expense Categories'!A$2,IF(N649="Y",IF('Expense Categories'!$G$4="Y",IF(ISNUMBER(MATCH(H649,'Expense Categories'!$D$2:$D$15,0)),0,(($G649-$F649)/2)/'Expense Categories'!$I$1*'Expense Categories'!$G$2),0),0),IF(N649="Y",IF('Expense Categories'!$G$4="Y",IF(ISNUMBER(MATCH(H649,'Expense Categories'!$D$2:$D$15,0)),0,($G649-$F649)/'Expense Categories'!$I$1*'Expense Categories'!$G$2),0),0))</f>
        <v>0</v>
      </c>
      <c r="F649" s="18"/>
      <c r="G649" s="26"/>
      <c r="H649" s="20"/>
      <c r="N649" s="34"/>
      <c r="O649" s="63"/>
      <c r="P649" s="63"/>
      <c r="Q649" s="63"/>
    </row>
    <row r="650" spans="1:17" ht="15.75" customHeight="1" x14ac:dyDescent="0.2">
      <c r="A650" s="20"/>
      <c r="B650" s="22"/>
      <c r="C650" s="17">
        <f>IF(O650=0,IF(N650="Y",IF('Expense Categories'!$G$4="Y",G650-ROUND(E650,2)-ROUND(D650,2),Expenses!G650),G650),0)</f>
        <v>0</v>
      </c>
      <c r="D650" s="17">
        <f>IF(H650='Expense Categories'!A$2,IF(N650="Y",IF('Expense Categories'!$G$4="Y",IF(ISNUMBER(MATCH(H650,'Expense Categories'!$D$2:$D$15,0)),0,(($G650-$F650)/2)/'Expense Categories'!$I$1*'Expense Categories'!$G$1),0),0),IF(N650="Y",IF('Expense Categories'!$G$4="Y",IF(ISNUMBER(MATCH(H650,'Expense Categories'!$D$2:$D$15,0)),0,($G650-$F650)/'Expense Categories'!$I$1*'Expense Categories'!$G$1),0),0))</f>
        <v>0</v>
      </c>
      <c r="E650" s="17">
        <f>IF(H650='Expense Categories'!A$2,IF(N650="Y",IF('Expense Categories'!$G$4="Y",IF(ISNUMBER(MATCH(H650,'Expense Categories'!$D$2:$D$15,0)),0,(($G650-$F650)/2)/'Expense Categories'!$I$1*'Expense Categories'!$G$2),0),0),IF(N650="Y",IF('Expense Categories'!$G$4="Y",IF(ISNUMBER(MATCH(H650,'Expense Categories'!$D$2:$D$15,0)),0,($G650-$F650)/'Expense Categories'!$I$1*'Expense Categories'!$G$2),0),0))</f>
        <v>0</v>
      </c>
      <c r="F650" s="18"/>
      <c r="G650" s="26"/>
      <c r="H650" s="20"/>
      <c r="N650" s="34"/>
      <c r="O650" s="63"/>
      <c r="P650" s="63"/>
      <c r="Q650" s="63"/>
    </row>
    <row r="651" spans="1:17" ht="15.75" customHeight="1" x14ac:dyDescent="0.2">
      <c r="A651" s="20"/>
      <c r="B651" s="22"/>
      <c r="C651" s="17">
        <f>IF(O651=0,IF(N651="Y",IF('Expense Categories'!$G$4="Y",G651-ROUND(E651,2)-ROUND(D651,2),Expenses!G651),G651),0)</f>
        <v>0</v>
      </c>
      <c r="D651" s="17">
        <f>IF(H651='Expense Categories'!A$2,IF(N651="Y",IF('Expense Categories'!$G$4="Y",IF(ISNUMBER(MATCH(H651,'Expense Categories'!$D$2:$D$15,0)),0,(($G651-$F651)/2)/'Expense Categories'!$I$1*'Expense Categories'!$G$1),0),0),IF(N651="Y",IF('Expense Categories'!$G$4="Y",IF(ISNUMBER(MATCH(H651,'Expense Categories'!$D$2:$D$15,0)),0,($G651-$F651)/'Expense Categories'!$I$1*'Expense Categories'!$G$1),0),0))</f>
        <v>0</v>
      </c>
      <c r="E651" s="17">
        <f>IF(H651='Expense Categories'!A$2,IF(N651="Y",IF('Expense Categories'!$G$4="Y",IF(ISNUMBER(MATCH(H651,'Expense Categories'!$D$2:$D$15,0)),0,(($G651-$F651)/2)/'Expense Categories'!$I$1*'Expense Categories'!$G$2),0),0),IF(N651="Y",IF('Expense Categories'!$G$4="Y",IF(ISNUMBER(MATCH(H651,'Expense Categories'!$D$2:$D$15,0)),0,($G651-$F651)/'Expense Categories'!$I$1*'Expense Categories'!$G$2),0),0))</f>
        <v>0</v>
      </c>
      <c r="F651" s="18"/>
      <c r="G651" s="26"/>
      <c r="H651" s="20"/>
      <c r="N651" s="34"/>
      <c r="O651" s="63"/>
      <c r="P651" s="63"/>
      <c r="Q651" s="63"/>
    </row>
    <row r="652" spans="1:17" ht="15.75" customHeight="1" x14ac:dyDescent="0.2">
      <c r="A652" s="20"/>
      <c r="B652" s="22"/>
      <c r="C652" s="17">
        <f>IF(O652=0,IF(N652="Y",IF('Expense Categories'!$G$4="Y",G652-ROUND(E652,2)-ROUND(D652,2),Expenses!G652),G652),0)</f>
        <v>0</v>
      </c>
      <c r="D652" s="17">
        <f>IF(H652='Expense Categories'!A$2,IF(N652="Y",IF('Expense Categories'!$G$4="Y",IF(ISNUMBER(MATCH(H652,'Expense Categories'!$D$2:$D$15,0)),0,(($G652-$F652)/2)/'Expense Categories'!$I$1*'Expense Categories'!$G$1),0),0),IF(N652="Y",IF('Expense Categories'!$G$4="Y",IF(ISNUMBER(MATCH(H652,'Expense Categories'!$D$2:$D$15,0)),0,($G652-$F652)/'Expense Categories'!$I$1*'Expense Categories'!$G$1),0),0))</f>
        <v>0</v>
      </c>
      <c r="E652" s="17">
        <f>IF(H652='Expense Categories'!A$2,IF(N652="Y",IF('Expense Categories'!$G$4="Y",IF(ISNUMBER(MATCH(H652,'Expense Categories'!$D$2:$D$15,0)),0,(($G652-$F652)/2)/'Expense Categories'!$I$1*'Expense Categories'!$G$2),0),0),IF(N652="Y",IF('Expense Categories'!$G$4="Y",IF(ISNUMBER(MATCH(H652,'Expense Categories'!$D$2:$D$15,0)),0,($G652-$F652)/'Expense Categories'!$I$1*'Expense Categories'!$G$2),0),0))</f>
        <v>0</v>
      </c>
      <c r="F652" s="18"/>
      <c r="G652" s="26"/>
      <c r="H652" s="20"/>
      <c r="N652" s="34"/>
      <c r="O652" s="63"/>
      <c r="P652" s="63"/>
      <c r="Q652" s="63"/>
    </row>
    <row r="653" spans="1:17" ht="15.75" customHeight="1" x14ac:dyDescent="0.2">
      <c r="A653" s="20"/>
      <c r="B653" s="22"/>
      <c r="C653" s="17">
        <f>IF(O653=0,IF(N653="Y",IF('Expense Categories'!$G$4="Y",G653-ROUND(E653,2)-ROUND(D653,2),Expenses!G653),G653),0)</f>
        <v>0</v>
      </c>
      <c r="D653" s="17">
        <f>IF(H653='Expense Categories'!A$2,IF(N653="Y",IF('Expense Categories'!$G$4="Y",IF(ISNUMBER(MATCH(H653,'Expense Categories'!$D$2:$D$15,0)),0,(($G653-$F653)/2)/'Expense Categories'!$I$1*'Expense Categories'!$G$1),0),0),IF(N653="Y",IF('Expense Categories'!$G$4="Y",IF(ISNUMBER(MATCH(H653,'Expense Categories'!$D$2:$D$15,0)),0,($G653-$F653)/'Expense Categories'!$I$1*'Expense Categories'!$G$1),0),0))</f>
        <v>0</v>
      </c>
      <c r="E653" s="17">
        <f>IF(H653='Expense Categories'!A$2,IF(N653="Y",IF('Expense Categories'!$G$4="Y",IF(ISNUMBER(MATCH(H653,'Expense Categories'!$D$2:$D$15,0)),0,(($G653-$F653)/2)/'Expense Categories'!$I$1*'Expense Categories'!$G$2),0),0),IF(N653="Y",IF('Expense Categories'!$G$4="Y",IF(ISNUMBER(MATCH(H653,'Expense Categories'!$D$2:$D$15,0)),0,($G653-$F653)/'Expense Categories'!$I$1*'Expense Categories'!$G$2),0),0))</f>
        <v>0</v>
      </c>
      <c r="F653" s="18"/>
      <c r="G653" s="26"/>
      <c r="H653" s="20"/>
      <c r="N653" s="34"/>
      <c r="O653" s="63"/>
      <c r="P653" s="63"/>
      <c r="Q653" s="63"/>
    </row>
    <row r="654" spans="1:17" ht="15.75" customHeight="1" x14ac:dyDescent="0.2">
      <c r="A654" s="20"/>
      <c r="B654" s="22"/>
      <c r="C654" s="17">
        <f>IF(O654=0,IF(N654="Y",IF('Expense Categories'!$G$4="Y",G654-ROUND(E654,2)-ROUND(D654,2),Expenses!G654),G654),0)</f>
        <v>0</v>
      </c>
      <c r="D654" s="17">
        <f>IF(H654='Expense Categories'!A$2,IF(N654="Y",IF('Expense Categories'!$G$4="Y",IF(ISNUMBER(MATCH(H654,'Expense Categories'!$D$2:$D$15,0)),0,(($G654-$F654)/2)/'Expense Categories'!$I$1*'Expense Categories'!$G$1),0),0),IF(N654="Y",IF('Expense Categories'!$G$4="Y",IF(ISNUMBER(MATCH(H654,'Expense Categories'!$D$2:$D$15,0)),0,($G654-$F654)/'Expense Categories'!$I$1*'Expense Categories'!$G$1),0),0))</f>
        <v>0</v>
      </c>
      <c r="E654" s="17">
        <f>IF(H654='Expense Categories'!A$2,IF(N654="Y",IF('Expense Categories'!$G$4="Y",IF(ISNUMBER(MATCH(H654,'Expense Categories'!$D$2:$D$15,0)),0,(($G654-$F654)/2)/'Expense Categories'!$I$1*'Expense Categories'!$G$2),0),0),IF(N654="Y",IF('Expense Categories'!$G$4="Y",IF(ISNUMBER(MATCH(H654,'Expense Categories'!$D$2:$D$15,0)),0,($G654-$F654)/'Expense Categories'!$I$1*'Expense Categories'!$G$2),0),0))</f>
        <v>0</v>
      </c>
      <c r="F654" s="18"/>
      <c r="G654" s="26"/>
      <c r="H654" s="20"/>
      <c r="N654" s="34"/>
      <c r="O654" s="63"/>
      <c r="P654" s="63"/>
      <c r="Q654" s="63"/>
    </row>
    <row r="655" spans="1:17" ht="15.75" customHeight="1" x14ac:dyDescent="0.2">
      <c r="A655" s="20"/>
      <c r="B655" s="22"/>
      <c r="C655" s="17">
        <f>IF(O655=0,IF(N655="Y",IF('Expense Categories'!$G$4="Y",G655-ROUND(E655,2)-ROUND(D655,2),Expenses!G655),G655),0)</f>
        <v>0</v>
      </c>
      <c r="D655" s="17">
        <f>IF(H655='Expense Categories'!A$2,IF(N655="Y",IF('Expense Categories'!$G$4="Y",IF(ISNUMBER(MATCH(H655,'Expense Categories'!$D$2:$D$15,0)),0,(($G655-$F655)/2)/'Expense Categories'!$I$1*'Expense Categories'!$G$1),0),0),IF(N655="Y",IF('Expense Categories'!$G$4="Y",IF(ISNUMBER(MATCH(H655,'Expense Categories'!$D$2:$D$15,0)),0,($G655-$F655)/'Expense Categories'!$I$1*'Expense Categories'!$G$1),0),0))</f>
        <v>0</v>
      </c>
      <c r="E655" s="17">
        <f>IF(H655='Expense Categories'!A$2,IF(N655="Y",IF('Expense Categories'!$G$4="Y",IF(ISNUMBER(MATCH(H655,'Expense Categories'!$D$2:$D$15,0)),0,(($G655-$F655)/2)/'Expense Categories'!$I$1*'Expense Categories'!$G$2),0),0),IF(N655="Y",IF('Expense Categories'!$G$4="Y",IF(ISNUMBER(MATCH(H655,'Expense Categories'!$D$2:$D$15,0)),0,($G655-$F655)/'Expense Categories'!$I$1*'Expense Categories'!$G$2),0),0))</f>
        <v>0</v>
      </c>
      <c r="F655" s="18"/>
      <c r="G655" s="26"/>
      <c r="H655" s="20"/>
      <c r="N655" s="34"/>
      <c r="O655" s="63"/>
      <c r="P655" s="63"/>
      <c r="Q655" s="63"/>
    </row>
    <row r="656" spans="1:17" ht="15.75" customHeight="1" x14ac:dyDescent="0.2">
      <c r="A656" s="20"/>
      <c r="B656" s="22"/>
      <c r="C656" s="17">
        <f>IF(O656=0,IF(N656="Y",IF('Expense Categories'!$G$4="Y",G656-ROUND(E656,2)-ROUND(D656,2),Expenses!G656),G656),0)</f>
        <v>0</v>
      </c>
      <c r="D656" s="17">
        <f>IF(H656='Expense Categories'!A$2,IF(N656="Y",IF('Expense Categories'!$G$4="Y",IF(ISNUMBER(MATCH(H656,'Expense Categories'!$D$2:$D$15,0)),0,(($G656-$F656)/2)/'Expense Categories'!$I$1*'Expense Categories'!$G$1),0),0),IF(N656="Y",IF('Expense Categories'!$G$4="Y",IF(ISNUMBER(MATCH(H656,'Expense Categories'!$D$2:$D$15,0)),0,($G656-$F656)/'Expense Categories'!$I$1*'Expense Categories'!$G$1),0),0))</f>
        <v>0</v>
      </c>
      <c r="E656" s="17">
        <f>IF(H656='Expense Categories'!A$2,IF(N656="Y",IF('Expense Categories'!$G$4="Y",IF(ISNUMBER(MATCH(H656,'Expense Categories'!$D$2:$D$15,0)),0,(($G656-$F656)/2)/'Expense Categories'!$I$1*'Expense Categories'!$G$2),0),0),IF(N656="Y",IF('Expense Categories'!$G$4="Y",IF(ISNUMBER(MATCH(H656,'Expense Categories'!$D$2:$D$15,0)),0,($G656-$F656)/'Expense Categories'!$I$1*'Expense Categories'!$G$2),0),0))</f>
        <v>0</v>
      </c>
      <c r="F656" s="18"/>
      <c r="G656" s="26"/>
      <c r="H656" s="20"/>
      <c r="N656" s="34"/>
      <c r="O656" s="63"/>
      <c r="P656" s="63"/>
      <c r="Q656" s="63"/>
    </row>
    <row r="657" spans="1:17" ht="15.75" customHeight="1" x14ac:dyDescent="0.2">
      <c r="A657" s="20"/>
      <c r="B657" s="22"/>
      <c r="C657" s="17">
        <f>IF(O657=0,IF(N657="Y",IF('Expense Categories'!$G$4="Y",G657-ROUND(E657,2)-ROUND(D657,2),Expenses!G657),G657),0)</f>
        <v>0</v>
      </c>
      <c r="D657" s="17">
        <f>IF(H657='Expense Categories'!A$2,IF(N657="Y",IF('Expense Categories'!$G$4="Y",IF(ISNUMBER(MATCH(H657,'Expense Categories'!$D$2:$D$15,0)),0,(($G657-$F657)/2)/'Expense Categories'!$I$1*'Expense Categories'!$G$1),0),0),IF(N657="Y",IF('Expense Categories'!$G$4="Y",IF(ISNUMBER(MATCH(H657,'Expense Categories'!$D$2:$D$15,0)),0,($G657-$F657)/'Expense Categories'!$I$1*'Expense Categories'!$G$1),0),0))</f>
        <v>0</v>
      </c>
      <c r="E657" s="17">
        <f>IF(H657='Expense Categories'!A$2,IF(N657="Y",IF('Expense Categories'!$G$4="Y",IF(ISNUMBER(MATCH(H657,'Expense Categories'!$D$2:$D$15,0)),0,(($G657-$F657)/2)/'Expense Categories'!$I$1*'Expense Categories'!$G$2),0),0),IF(N657="Y",IF('Expense Categories'!$G$4="Y",IF(ISNUMBER(MATCH(H657,'Expense Categories'!$D$2:$D$15,0)),0,($G657-$F657)/'Expense Categories'!$I$1*'Expense Categories'!$G$2),0),0))</f>
        <v>0</v>
      </c>
      <c r="F657" s="18"/>
      <c r="G657" s="26"/>
      <c r="H657" s="20"/>
      <c r="N657" s="34"/>
      <c r="O657" s="63"/>
      <c r="P657" s="63"/>
      <c r="Q657" s="63"/>
    </row>
    <row r="658" spans="1:17" ht="15.75" customHeight="1" x14ac:dyDescent="0.2">
      <c r="A658" s="20"/>
      <c r="B658" s="22"/>
      <c r="C658" s="17">
        <f>IF(O658=0,IF(N658="Y",IF('Expense Categories'!$G$4="Y",G658-ROUND(E658,2)-ROUND(D658,2),Expenses!G658),G658),0)</f>
        <v>0</v>
      </c>
      <c r="D658" s="17">
        <f>IF(H658='Expense Categories'!A$2,IF(N658="Y",IF('Expense Categories'!$G$4="Y",IF(ISNUMBER(MATCH(H658,'Expense Categories'!$D$2:$D$15,0)),0,(($G658-$F658)/2)/'Expense Categories'!$I$1*'Expense Categories'!$G$1),0),0),IF(N658="Y",IF('Expense Categories'!$G$4="Y",IF(ISNUMBER(MATCH(H658,'Expense Categories'!$D$2:$D$15,0)),0,($G658-$F658)/'Expense Categories'!$I$1*'Expense Categories'!$G$1),0),0))</f>
        <v>0</v>
      </c>
      <c r="E658" s="17">
        <f>IF(H658='Expense Categories'!A$2,IF(N658="Y",IF('Expense Categories'!$G$4="Y",IF(ISNUMBER(MATCH(H658,'Expense Categories'!$D$2:$D$15,0)),0,(($G658-$F658)/2)/'Expense Categories'!$I$1*'Expense Categories'!$G$2),0),0),IF(N658="Y",IF('Expense Categories'!$G$4="Y",IF(ISNUMBER(MATCH(H658,'Expense Categories'!$D$2:$D$15,0)),0,($G658-$F658)/'Expense Categories'!$I$1*'Expense Categories'!$G$2),0),0))</f>
        <v>0</v>
      </c>
      <c r="F658" s="18"/>
      <c r="G658" s="26"/>
      <c r="H658" s="20"/>
      <c r="N658" s="34"/>
      <c r="O658" s="63"/>
      <c r="P658" s="63"/>
      <c r="Q658" s="63"/>
    </row>
    <row r="659" spans="1:17" ht="15.75" customHeight="1" x14ac:dyDescent="0.2">
      <c r="A659" s="20"/>
      <c r="B659" s="22"/>
      <c r="C659" s="17">
        <f>IF(O659=0,IF(N659="Y",IF('Expense Categories'!$G$4="Y",G659-ROUND(E659,2)-ROUND(D659,2),Expenses!G659),G659),0)</f>
        <v>0</v>
      </c>
      <c r="D659" s="17">
        <f>IF(H659='Expense Categories'!A$2,IF(N659="Y",IF('Expense Categories'!$G$4="Y",IF(ISNUMBER(MATCH(H659,'Expense Categories'!$D$2:$D$15,0)),0,(($G659-$F659)/2)/'Expense Categories'!$I$1*'Expense Categories'!$G$1),0),0),IF(N659="Y",IF('Expense Categories'!$G$4="Y",IF(ISNUMBER(MATCH(H659,'Expense Categories'!$D$2:$D$15,0)),0,($G659-$F659)/'Expense Categories'!$I$1*'Expense Categories'!$G$1),0),0))</f>
        <v>0</v>
      </c>
      <c r="E659" s="17">
        <f>IF(H659='Expense Categories'!A$2,IF(N659="Y",IF('Expense Categories'!$G$4="Y",IF(ISNUMBER(MATCH(H659,'Expense Categories'!$D$2:$D$15,0)),0,(($G659-$F659)/2)/'Expense Categories'!$I$1*'Expense Categories'!$G$2),0),0),IF(N659="Y",IF('Expense Categories'!$G$4="Y",IF(ISNUMBER(MATCH(H659,'Expense Categories'!$D$2:$D$15,0)),0,($G659-$F659)/'Expense Categories'!$I$1*'Expense Categories'!$G$2),0),0))</f>
        <v>0</v>
      </c>
      <c r="F659" s="18"/>
      <c r="G659" s="26"/>
      <c r="H659" s="20"/>
      <c r="N659" s="34"/>
      <c r="O659" s="63"/>
      <c r="P659" s="63"/>
      <c r="Q659" s="63"/>
    </row>
    <row r="660" spans="1:17" ht="15.75" customHeight="1" x14ac:dyDescent="0.2">
      <c r="A660" s="20"/>
      <c r="B660" s="22"/>
      <c r="C660" s="17">
        <f>IF(O660=0,IF(N660="Y",IF('Expense Categories'!$G$4="Y",G660-ROUND(E660,2)-ROUND(D660,2),Expenses!G660),G660),0)</f>
        <v>0</v>
      </c>
      <c r="D660" s="17">
        <f>IF(H660='Expense Categories'!A$2,IF(N660="Y",IF('Expense Categories'!$G$4="Y",IF(ISNUMBER(MATCH(H660,'Expense Categories'!$D$2:$D$15,0)),0,(($G660-$F660)/2)/'Expense Categories'!$I$1*'Expense Categories'!$G$1),0),0),IF(N660="Y",IF('Expense Categories'!$G$4="Y",IF(ISNUMBER(MATCH(H660,'Expense Categories'!$D$2:$D$15,0)),0,($G660-$F660)/'Expense Categories'!$I$1*'Expense Categories'!$G$1),0),0))</f>
        <v>0</v>
      </c>
      <c r="E660" s="17">
        <f>IF(H660='Expense Categories'!A$2,IF(N660="Y",IF('Expense Categories'!$G$4="Y",IF(ISNUMBER(MATCH(H660,'Expense Categories'!$D$2:$D$15,0)),0,(($G660-$F660)/2)/'Expense Categories'!$I$1*'Expense Categories'!$G$2),0),0),IF(N660="Y",IF('Expense Categories'!$G$4="Y",IF(ISNUMBER(MATCH(H660,'Expense Categories'!$D$2:$D$15,0)),0,($G660-$F660)/'Expense Categories'!$I$1*'Expense Categories'!$G$2),0),0))</f>
        <v>0</v>
      </c>
      <c r="F660" s="18"/>
      <c r="G660" s="26"/>
      <c r="H660" s="20"/>
      <c r="N660" s="34"/>
      <c r="O660" s="63"/>
      <c r="P660" s="63"/>
      <c r="Q660" s="63"/>
    </row>
    <row r="661" spans="1:17" ht="15.75" customHeight="1" x14ac:dyDescent="0.2">
      <c r="A661" s="20"/>
      <c r="B661" s="22"/>
      <c r="C661" s="17">
        <f>IF(O661=0,IF(N661="Y",IF('Expense Categories'!$G$4="Y",G661-ROUND(E661,2)-ROUND(D661,2),Expenses!G661),G661),0)</f>
        <v>0</v>
      </c>
      <c r="D661" s="17">
        <f>IF(H661='Expense Categories'!A$2,IF(N661="Y",IF('Expense Categories'!$G$4="Y",IF(ISNUMBER(MATCH(H661,'Expense Categories'!$D$2:$D$15,0)),0,(($G661-$F661)/2)/'Expense Categories'!$I$1*'Expense Categories'!$G$1),0),0),IF(N661="Y",IF('Expense Categories'!$G$4="Y",IF(ISNUMBER(MATCH(H661,'Expense Categories'!$D$2:$D$15,0)),0,($G661-$F661)/'Expense Categories'!$I$1*'Expense Categories'!$G$1),0),0))</f>
        <v>0</v>
      </c>
      <c r="E661" s="17">
        <f>IF(H661='Expense Categories'!A$2,IF(N661="Y",IF('Expense Categories'!$G$4="Y",IF(ISNUMBER(MATCH(H661,'Expense Categories'!$D$2:$D$15,0)),0,(($G661-$F661)/2)/'Expense Categories'!$I$1*'Expense Categories'!$G$2),0),0),IF(N661="Y",IF('Expense Categories'!$G$4="Y",IF(ISNUMBER(MATCH(H661,'Expense Categories'!$D$2:$D$15,0)),0,($G661-$F661)/'Expense Categories'!$I$1*'Expense Categories'!$G$2),0),0))</f>
        <v>0</v>
      </c>
      <c r="F661" s="18"/>
      <c r="G661" s="26"/>
      <c r="H661" s="20"/>
      <c r="N661" s="34"/>
      <c r="O661" s="63"/>
      <c r="P661" s="63"/>
      <c r="Q661" s="63"/>
    </row>
    <row r="662" spans="1:17" ht="15.75" customHeight="1" x14ac:dyDescent="0.2">
      <c r="A662" s="20"/>
      <c r="B662" s="22"/>
      <c r="C662" s="17">
        <f>IF(O662=0,IF(N662="Y",IF('Expense Categories'!$G$4="Y",G662-ROUND(E662,2)-ROUND(D662,2),Expenses!G662),G662),0)</f>
        <v>0</v>
      </c>
      <c r="D662" s="17">
        <f>IF(H662='Expense Categories'!A$2,IF(N662="Y",IF('Expense Categories'!$G$4="Y",IF(ISNUMBER(MATCH(H662,'Expense Categories'!$D$2:$D$15,0)),0,(($G662-$F662)/2)/'Expense Categories'!$I$1*'Expense Categories'!$G$1),0),0),IF(N662="Y",IF('Expense Categories'!$G$4="Y",IF(ISNUMBER(MATCH(H662,'Expense Categories'!$D$2:$D$15,0)),0,($G662-$F662)/'Expense Categories'!$I$1*'Expense Categories'!$G$1),0),0))</f>
        <v>0</v>
      </c>
      <c r="E662" s="17">
        <f>IF(H662='Expense Categories'!A$2,IF(N662="Y",IF('Expense Categories'!$G$4="Y",IF(ISNUMBER(MATCH(H662,'Expense Categories'!$D$2:$D$15,0)),0,(($G662-$F662)/2)/'Expense Categories'!$I$1*'Expense Categories'!$G$2),0),0),IF(N662="Y",IF('Expense Categories'!$G$4="Y",IF(ISNUMBER(MATCH(H662,'Expense Categories'!$D$2:$D$15,0)),0,($G662-$F662)/'Expense Categories'!$I$1*'Expense Categories'!$G$2),0),0))</f>
        <v>0</v>
      </c>
      <c r="F662" s="18"/>
      <c r="G662" s="26"/>
      <c r="H662" s="20"/>
      <c r="N662" s="34"/>
      <c r="O662" s="63"/>
      <c r="P662" s="63"/>
      <c r="Q662" s="63"/>
    </row>
    <row r="663" spans="1:17" ht="15.75" customHeight="1" x14ac:dyDescent="0.2">
      <c r="A663" s="20"/>
      <c r="B663" s="22"/>
      <c r="C663" s="17">
        <f>IF(O663=0,IF(N663="Y",IF('Expense Categories'!$G$4="Y",G663-ROUND(E663,2)-ROUND(D663,2),Expenses!G663),G663),0)</f>
        <v>0</v>
      </c>
      <c r="D663" s="17">
        <f>IF(H663='Expense Categories'!A$2,IF(N663="Y",IF('Expense Categories'!$G$4="Y",IF(ISNUMBER(MATCH(H663,'Expense Categories'!$D$2:$D$15,0)),0,(($G663-$F663)/2)/'Expense Categories'!$I$1*'Expense Categories'!$G$1),0),0),IF(N663="Y",IF('Expense Categories'!$G$4="Y",IF(ISNUMBER(MATCH(H663,'Expense Categories'!$D$2:$D$15,0)),0,($G663-$F663)/'Expense Categories'!$I$1*'Expense Categories'!$G$1),0),0))</f>
        <v>0</v>
      </c>
      <c r="E663" s="17">
        <f>IF(H663='Expense Categories'!A$2,IF(N663="Y",IF('Expense Categories'!$G$4="Y",IF(ISNUMBER(MATCH(H663,'Expense Categories'!$D$2:$D$15,0)),0,(($G663-$F663)/2)/'Expense Categories'!$I$1*'Expense Categories'!$G$2),0),0),IF(N663="Y",IF('Expense Categories'!$G$4="Y",IF(ISNUMBER(MATCH(H663,'Expense Categories'!$D$2:$D$15,0)),0,($G663-$F663)/'Expense Categories'!$I$1*'Expense Categories'!$G$2),0),0))</f>
        <v>0</v>
      </c>
      <c r="F663" s="18"/>
      <c r="G663" s="26"/>
      <c r="H663" s="20"/>
      <c r="N663" s="34"/>
      <c r="O663" s="63"/>
      <c r="P663" s="63"/>
      <c r="Q663" s="63"/>
    </row>
    <row r="664" spans="1:17" ht="15.75" customHeight="1" x14ac:dyDescent="0.2">
      <c r="A664" s="20"/>
      <c r="B664" s="22"/>
      <c r="C664" s="17">
        <f>IF(O664=0,IF(N664="Y",IF('Expense Categories'!$G$4="Y",G664-ROUND(E664,2)-ROUND(D664,2),Expenses!G664),G664),0)</f>
        <v>0</v>
      </c>
      <c r="D664" s="17">
        <f>IF(H664='Expense Categories'!A$2,IF(N664="Y",IF('Expense Categories'!$G$4="Y",IF(ISNUMBER(MATCH(H664,'Expense Categories'!$D$2:$D$15,0)),0,(($G664-$F664)/2)/'Expense Categories'!$I$1*'Expense Categories'!$G$1),0),0),IF(N664="Y",IF('Expense Categories'!$G$4="Y",IF(ISNUMBER(MATCH(H664,'Expense Categories'!$D$2:$D$15,0)),0,($G664-$F664)/'Expense Categories'!$I$1*'Expense Categories'!$G$1),0),0))</f>
        <v>0</v>
      </c>
      <c r="E664" s="17">
        <f>IF(H664='Expense Categories'!A$2,IF(N664="Y",IF('Expense Categories'!$G$4="Y",IF(ISNUMBER(MATCH(H664,'Expense Categories'!$D$2:$D$15,0)),0,(($G664-$F664)/2)/'Expense Categories'!$I$1*'Expense Categories'!$G$2),0),0),IF(N664="Y",IF('Expense Categories'!$G$4="Y",IF(ISNUMBER(MATCH(H664,'Expense Categories'!$D$2:$D$15,0)),0,($G664-$F664)/'Expense Categories'!$I$1*'Expense Categories'!$G$2),0),0))</f>
        <v>0</v>
      </c>
      <c r="F664" s="18"/>
      <c r="G664" s="26"/>
      <c r="H664" s="20"/>
      <c r="N664" s="34"/>
      <c r="O664" s="63"/>
      <c r="P664" s="63"/>
      <c r="Q664" s="63"/>
    </row>
    <row r="665" spans="1:17" ht="15.75" customHeight="1" x14ac:dyDescent="0.2">
      <c r="A665" s="20"/>
      <c r="B665" s="22"/>
      <c r="C665" s="17">
        <f>IF(O665=0,IF(N665="Y",IF('Expense Categories'!$G$4="Y",G665-ROUND(E665,2)-ROUND(D665,2),Expenses!G665),G665),0)</f>
        <v>0</v>
      </c>
      <c r="D665" s="17">
        <f>IF(H665='Expense Categories'!A$2,IF(N665="Y",IF('Expense Categories'!$G$4="Y",IF(ISNUMBER(MATCH(H665,'Expense Categories'!$D$2:$D$15,0)),0,(($G665-$F665)/2)/'Expense Categories'!$I$1*'Expense Categories'!$G$1),0),0),IF(N665="Y",IF('Expense Categories'!$G$4="Y",IF(ISNUMBER(MATCH(H665,'Expense Categories'!$D$2:$D$15,0)),0,($G665-$F665)/'Expense Categories'!$I$1*'Expense Categories'!$G$1),0),0))</f>
        <v>0</v>
      </c>
      <c r="E665" s="17">
        <f>IF(H665='Expense Categories'!A$2,IF(N665="Y",IF('Expense Categories'!$G$4="Y",IF(ISNUMBER(MATCH(H665,'Expense Categories'!$D$2:$D$15,0)),0,(($G665-$F665)/2)/'Expense Categories'!$I$1*'Expense Categories'!$G$2),0),0),IF(N665="Y",IF('Expense Categories'!$G$4="Y",IF(ISNUMBER(MATCH(H665,'Expense Categories'!$D$2:$D$15,0)),0,($G665-$F665)/'Expense Categories'!$I$1*'Expense Categories'!$G$2),0),0))</f>
        <v>0</v>
      </c>
      <c r="F665" s="18"/>
      <c r="G665" s="26"/>
      <c r="H665" s="20"/>
      <c r="N665" s="34"/>
      <c r="O665" s="63"/>
      <c r="P665" s="63"/>
      <c r="Q665" s="63"/>
    </row>
    <row r="666" spans="1:17" ht="15.75" customHeight="1" x14ac:dyDescent="0.2">
      <c r="A666" s="20"/>
      <c r="B666" s="22"/>
      <c r="C666" s="17">
        <f>IF(O666=0,IF(N666="Y",IF('Expense Categories'!$G$4="Y",G666-ROUND(E666,2)-ROUND(D666,2),Expenses!G666),G666),0)</f>
        <v>0</v>
      </c>
      <c r="D666" s="17">
        <f>IF(H666='Expense Categories'!A$2,IF(N666="Y",IF('Expense Categories'!$G$4="Y",IF(ISNUMBER(MATCH(H666,'Expense Categories'!$D$2:$D$15,0)),0,(($G666-$F666)/2)/'Expense Categories'!$I$1*'Expense Categories'!$G$1),0),0),IF(N666="Y",IF('Expense Categories'!$G$4="Y",IF(ISNUMBER(MATCH(H666,'Expense Categories'!$D$2:$D$15,0)),0,($G666-$F666)/'Expense Categories'!$I$1*'Expense Categories'!$G$1),0),0))</f>
        <v>0</v>
      </c>
      <c r="E666" s="17">
        <f>IF(H666='Expense Categories'!A$2,IF(N666="Y",IF('Expense Categories'!$G$4="Y",IF(ISNUMBER(MATCH(H666,'Expense Categories'!$D$2:$D$15,0)),0,(($G666-$F666)/2)/'Expense Categories'!$I$1*'Expense Categories'!$G$2),0),0),IF(N666="Y",IF('Expense Categories'!$G$4="Y",IF(ISNUMBER(MATCH(H666,'Expense Categories'!$D$2:$D$15,0)),0,($G666-$F666)/'Expense Categories'!$I$1*'Expense Categories'!$G$2),0),0))</f>
        <v>0</v>
      </c>
      <c r="F666" s="18"/>
      <c r="G666" s="26"/>
      <c r="H666" s="20"/>
      <c r="N666" s="34"/>
      <c r="O666" s="63"/>
      <c r="P666" s="63"/>
      <c r="Q666" s="63"/>
    </row>
    <row r="667" spans="1:17" ht="15.75" customHeight="1" x14ac:dyDescent="0.2">
      <c r="A667" s="20"/>
      <c r="B667" s="22"/>
      <c r="C667" s="17">
        <f>IF(O667=0,IF(N667="Y",IF('Expense Categories'!$G$4="Y",G667-ROUND(E667,2)-ROUND(D667,2),Expenses!G667),G667),0)</f>
        <v>0</v>
      </c>
      <c r="D667" s="17">
        <f>IF(H667='Expense Categories'!A$2,IF(N667="Y",IF('Expense Categories'!$G$4="Y",IF(ISNUMBER(MATCH(H667,'Expense Categories'!$D$2:$D$15,0)),0,(($G667-$F667)/2)/'Expense Categories'!$I$1*'Expense Categories'!$G$1),0),0),IF(N667="Y",IF('Expense Categories'!$G$4="Y",IF(ISNUMBER(MATCH(H667,'Expense Categories'!$D$2:$D$15,0)),0,($G667-$F667)/'Expense Categories'!$I$1*'Expense Categories'!$G$1),0),0))</f>
        <v>0</v>
      </c>
      <c r="E667" s="17">
        <f>IF(H667='Expense Categories'!A$2,IF(N667="Y",IF('Expense Categories'!$G$4="Y",IF(ISNUMBER(MATCH(H667,'Expense Categories'!$D$2:$D$15,0)),0,(($G667-$F667)/2)/'Expense Categories'!$I$1*'Expense Categories'!$G$2),0),0),IF(N667="Y",IF('Expense Categories'!$G$4="Y",IF(ISNUMBER(MATCH(H667,'Expense Categories'!$D$2:$D$15,0)),0,($G667-$F667)/'Expense Categories'!$I$1*'Expense Categories'!$G$2),0),0))</f>
        <v>0</v>
      </c>
      <c r="F667" s="18"/>
      <c r="G667" s="26"/>
      <c r="H667" s="20"/>
      <c r="N667" s="34"/>
      <c r="O667" s="63"/>
      <c r="P667" s="63"/>
      <c r="Q667" s="63"/>
    </row>
    <row r="668" spans="1:17" ht="15.75" customHeight="1" x14ac:dyDescent="0.2">
      <c r="A668" s="20"/>
      <c r="B668" s="22"/>
      <c r="C668" s="17">
        <f>IF(O668=0,IF(N668="Y",IF('Expense Categories'!$G$4="Y",G668-ROUND(E668,2)-ROUND(D668,2),Expenses!G668),G668),0)</f>
        <v>0</v>
      </c>
      <c r="D668" s="17">
        <f>IF(H668='Expense Categories'!A$2,IF(N668="Y",IF('Expense Categories'!$G$4="Y",IF(ISNUMBER(MATCH(H668,'Expense Categories'!$D$2:$D$15,0)),0,(($G668-$F668)/2)/'Expense Categories'!$I$1*'Expense Categories'!$G$1),0),0),IF(N668="Y",IF('Expense Categories'!$G$4="Y",IF(ISNUMBER(MATCH(H668,'Expense Categories'!$D$2:$D$15,0)),0,($G668-$F668)/'Expense Categories'!$I$1*'Expense Categories'!$G$1),0),0))</f>
        <v>0</v>
      </c>
      <c r="E668" s="17">
        <f>IF(H668='Expense Categories'!A$2,IF(N668="Y",IF('Expense Categories'!$G$4="Y",IF(ISNUMBER(MATCH(H668,'Expense Categories'!$D$2:$D$15,0)),0,(($G668-$F668)/2)/'Expense Categories'!$I$1*'Expense Categories'!$G$2),0),0),IF(N668="Y",IF('Expense Categories'!$G$4="Y",IF(ISNUMBER(MATCH(H668,'Expense Categories'!$D$2:$D$15,0)),0,($G668-$F668)/'Expense Categories'!$I$1*'Expense Categories'!$G$2),0),0))</f>
        <v>0</v>
      </c>
      <c r="F668" s="18"/>
      <c r="G668" s="26"/>
      <c r="H668" s="20"/>
      <c r="N668" s="34"/>
      <c r="O668" s="63"/>
      <c r="P668" s="63"/>
      <c r="Q668" s="63"/>
    </row>
    <row r="669" spans="1:17" ht="15.75" customHeight="1" x14ac:dyDescent="0.2">
      <c r="A669" s="20"/>
      <c r="B669" s="22"/>
      <c r="C669" s="17">
        <f>IF(O669=0,IF(N669="Y",IF('Expense Categories'!$G$4="Y",G669-ROUND(E669,2)-ROUND(D669,2),Expenses!G669),G669),0)</f>
        <v>0</v>
      </c>
      <c r="D669" s="17">
        <f>IF(H669='Expense Categories'!A$2,IF(N669="Y",IF('Expense Categories'!$G$4="Y",IF(ISNUMBER(MATCH(H669,'Expense Categories'!$D$2:$D$15,0)),0,(($G669-$F669)/2)/'Expense Categories'!$I$1*'Expense Categories'!$G$1),0),0),IF(N669="Y",IF('Expense Categories'!$G$4="Y",IF(ISNUMBER(MATCH(H669,'Expense Categories'!$D$2:$D$15,0)),0,($G669-$F669)/'Expense Categories'!$I$1*'Expense Categories'!$G$1),0),0))</f>
        <v>0</v>
      </c>
      <c r="E669" s="17">
        <f>IF(H669='Expense Categories'!A$2,IF(N669="Y",IF('Expense Categories'!$G$4="Y",IF(ISNUMBER(MATCH(H669,'Expense Categories'!$D$2:$D$15,0)),0,(($G669-$F669)/2)/'Expense Categories'!$I$1*'Expense Categories'!$G$2),0),0),IF(N669="Y",IF('Expense Categories'!$G$4="Y",IF(ISNUMBER(MATCH(H669,'Expense Categories'!$D$2:$D$15,0)),0,($G669-$F669)/'Expense Categories'!$I$1*'Expense Categories'!$G$2),0),0))</f>
        <v>0</v>
      </c>
      <c r="F669" s="18"/>
      <c r="G669" s="26"/>
      <c r="H669" s="20"/>
      <c r="N669" s="34"/>
      <c r="O669" s="63"/>
      <c r="P669" s="63"/>
      <c r="Q669" s="63"/>
    </row>
    <row r="670" spans="1:17" ht="15.75" customHeight="1" x14ac:dyDescent="0.2">
      <c r="A670" s="20"/>
      <c r="B670" s="22"/>
      <c r="C670" s="17">
        <f>IF(O670=0,IF(N670="Y",IF('Expense Categories'!$G$4="Y",G670-ROUND(E670,2)-ROUND(D670,2),Expenses!G670),G670),0)</f>
        <v>0</v>
      </c>
      <c r="D670" s="17">
        <f>IF(H670='Expense Categories'!A$2,IF(N670="Y",IF('Expense Categories'!$G$4="Y",IF(ISNUMBER(MATCH(H670,'Expense Categories'!$D$2:$D$15,0)),0,(($G670-$F670)/2)/'Expense Categories'!$I$1*'Expense Categories'!$G$1),0),0),IF(N670="Y",IF('Expense Categories'!$G$4="Y",IF(ISNUMBER(MATCH(H670,'Expense Categories'!$D$2:$D$15,0)),0,($G670-$F670)/'Expense Categories'!$I$1*'Expense Categories'!$G$1),0),0))</f>
        <v>0</v>
      </c>
      <c r="E670" s="17">
        <f>IF(H670='Expense Categories'!A$2,IF(N670="Y",IF('Expense Categories'!$G$4="Y",IF(ISNUMBER(MATCH(H670,'Expense Categories'!$D$2:$D$15,0)),0,(($G670-$F670)/2)/'Expense Categories'!$I$1*'Expense Categories'!$G$2),0),0),IF(N670="Y",IF('Expense Categories'!$G$4="Y",IF(ISNUMBER(MATCH(H670,'Expense Categories'!$D$2:$D$15,0)),0,($G670-$F670)/'Expense Categories'!$I$1*'Expense Categories'!$G$2),0),0))</f>
        <v>0</v>
      </c>
      <c r="F670" s="18"/>
      <c r="G670" s="26"/>
      <c r="H670" s="20"/>
      <c r="N670" s="34"/>
      <c r="O670" s="63"/>
      <c r="P670" s="63"/>
      <c r="Q670" s="63"/>
    </row>
    <row r="671" spans="1:17" ht="15.75" customHeight="1" x14ac:dyDescent="0.2">
      <c r="A671" s="20"/>
      <c r="B671" s="22"/>
      <c r="C671" s="17">
        <f>IF(O671=0,IF(N671="Y",IF('Expense Categories'!$G$4="Y",G671-ROUND(E671,2)-ROUND(D671,2),Expenses!G671),G671),0)</f>
        <v>0</v>
      </c>
      <c r="D671" s="17">
        <f>IF(H671='Expense Categories'!A$2,IF(N671="Y",IF('Expense Categories'!$G$4="Y",IF(ISNUMBER(MATCH(H671,'Expense Categories'!$D$2:$D$15,0)),0,(($G671-$F671)/2)/'Expense Categories'!$I$1*'Expense Categories'!$G$1),0),0),IF(N671="Y",IF('Expense Categories'!$G$4="Y",IF(ISNUMBER(MATCH(H671,'Expense Categories'!$D$2:$D$15,0)),0,($G671-$F671)/'Expense Categories'!$I$1*'Expense Categories'!$G$1),0),0))</f>
        <v>0</v>
      </c>
      <c r="E671" s="17">
        <f>IF(H671='Expense Categories'!A$2,IF(N671="Y",IF('Expense Categories'!$G$4="Y",IF(ISNUMBER(MATCH(H671,'Expense Categories'!$D$2:$D$15,0)),0,(($G671-$F671)/2)/'Expense Categories'!$I$1*'Expense Categories'!$G$2),0),0),IF(N671="Y",IF('Expense Categories'!$G$4="Y",IF(ISNUMBER(MATCH(H671,'Expense Categories'!$D$2:$D$15,0)),0,($G671-$F671)/'Expense Categories'!$I$1*'Expense Categories'!$G$2),0),0))</f>
        <v>0</v>
      </c>
      <c r="F671" s="18"/>
      <c r="G671" s="26"/>
      <c r="H671" s="20"/>
      <c r="N671" s="34"/>
      <c r="O671" s="63"/>
      <c r="P671" s="63"/>
      <c r="Q671" s="63"/>
    </row>
    <row r="672" spans="1:17" ht="15.75" customHeight="1" x14ac:dyDescent="0.2">
      <c r="A672" s="20"/>
      <c r="B672" s="22"/>
      <c r="C672" s="17">
        <f>IF(O672=0,IF(N672="Y",IF('Expense Categories'!$G$4="Y",G672-ROUND(E672,2)-ROUND(D672,2),Expenses!G672),G672),0)</f>
        <v>0</v>
      </c>
      <c r="D672" s="17">
        <f>IF(H672='Expense Categories'!A$2,IF(N672="Y",IF('Expense Categories'!$G$4="Y",IF(ISNUMBER(MATCH(H672,'Expense Categories'!$D$2:$D$15,0)),0,(($G672-$F672)/2)/'Expense Categories'!$I$1*'Expense Categories'!$G$1),0),0),IF(N672="Y",IF('Expense Categories'!$G$4="Y",IF(ISNUMBER(MATCH(H672,'Expense Categories'!$D$2:$D$15,0)),0,($G672-$F672)/'Expense Categories'!$I$1*'Expense Categories'!$G$1),0),0))</f>
        <v>0</v>
      </c>
      <c r="E672" s="17">
        <f>IF(H672='Expense Categories'!A$2,IF(N672="Y",IF('Expense Categories'!$G$4="Y",IF(ISNUMBER(MATCH(H672,'Expense Categories'!$D$2:$D$15,0)),0,(($G672-$F672)/2)/'Expense Categories'!$I$1*'Expense Categories'!$G$2),0),0),IF(N672="Y",IF('Expense Categories'!$G$4="Y",IF(ISNUMBER(MATCH(H672,'Expense Categories'!$D$2:$D$15,0)),0,($G672-$F672)/'Expense Categories'!$I$1*'Expense Categories'!$G$2),0),0))</f>
        <v>0</v>
      </c>
      <c r="F672" s="18"/>
      <c r="G672" s="26"/>
      <c r="H672" s="20"/>
      <c r="N672" s="34"/>
      <c r="O672" s="63"/>
      <c r="P672" s="63"/>
      <c r="Q672" s="63"/>
    </row>
    <row r="673" spans="1:17" ht="15.75" customHeight="1" x14ac:dyDescent="0.2">
      <c r="A673" s="20"/>
      <c r="B673" s="22"/>
      <c r="C673" s="17">
        <f>IF(O673=0,IF(N673="Y",IF('Expense Categories'!$G$4="Y",G673-ROUND(E673,2)-ROUND(D673,2),Expenses!G673),G673),0)</f>
        <v>0</v>
      </c>
      <c r="D673" s="17">
        <f>IF(H673='Expense Categories'!A$2,IF(N673="Y",IF('Expense Categories'!$G$4="Y",IF(ISNUMBER(MATCH(H673,'Expense Categories'!$D$2:$D$15,0)),0,(($G673-$F673)/2)/'Expense Categories'!$I$1*'Expense Categories'!$G$1),0),0),IF(N673="Y",IF('Expense Categories'!$G$4="Y",IF(ISNUMBER(MATCH(H673,'Expense Categories'!$D$2:$D$15,0)),0,($G673-$F673)/'Expense Categories'!$I$1*'Expense Categories'!$G$1),0),0))</f>
        <v>0</v>
      </c>
      <c r="E673" s="17">
        <f>IF(H673='Expense Categories'!A$2,IF(N673="Y",IF('Expense Categories'!$G$4="Y",IF(ISNUMBER(MATCH(H673,'Expense Categories'!$D$2:$D$15,0)),0,(($G673-$F673)/2)/'Expense Categories'!$I$1*'Expense Categories'!$G$2),0),0),IF(N673="Y",IF('Expense Categories'!$G$4="Y",IF(ISNUMBER(MATCH(H673,'Expense Categories'!$D$2:$D$15,0)),0,($G673-$F673)/'Expense Categories'!$I$1*'Expense Categories'!$G$2),0),0))</f>
        <v>0</v>
      </c>
      <c r="F673" s="18"/>
      <c r="G673" s="26"/>
      <c r="H673" s="20"/>
      <c r="N673" s="34"/>
      <c r="O673" s="63"/>
      <c r="P673" s="63"/>
      <c r="Q673" s="63"/>
    </row>
    <row r="674" spans="1:17" ht="15.75" customHeight="1" x14ac:dyDescent="0.2">
      <c r="A674" s="20"/>
      <c r="B674" s="22"/>
      <c r="C674" s="17">
        <f>IF(O674=0,IF(N674="Y",IF('Expense Categories'!$G$4="Y",G674-ROUND(E674,2)-ROUND(D674,2),Expenses!G674),G674),0)</f>
        <v>0</v>
      </c>
      <c r="D674" s="17">
        <f>IF(H674='Expense Categories'!A$2,IF(N674="Y",IF('Expense Categories'!$G$4="Y",IF(ISNUMBER(MATCH(H674,'Expense Categories'!$D$2:$D$15,0)),0,(($G674-$F674)/2)/'Expense Categories'!$I$1*'Expense Categories'!$G$1),0),0),IF(N674="Y",IF('Expense Categories'!$G$4="Y",IF(ISNUMBER(MATCH(H674,'Expense Categories'!$D$2:$D$15,0)),0,($G674-$F674)/'Expense Categories'!$I$1*'Expense Categories'!$G$1),0),0))</f>
        <v>0</v>
      </c>
      <c r="E674" s="17">
        <f>IF(H674='Expense Categories'!A$2,IF(N674="Y",IF('Expense Categories'!$G$4="Y",IF(ISNUMBER(MATCH(H674,'Expense Categories'!$D$2:$D$15,0)),0,(($G674-$F674)/2)/'Expense Categories'!$I$1*'Expense Categories'!$G$2),0),0),IF(N674="Y",IF('Expense Categories'!$G$4="Y",IF(ISNUMBER(MATCH(H674,'Expense Categories'!$D$2:$D$15,0)),0,($G674-$F674)/'Expense Categories'!$I$1*'Expense Categories'!$G$2),0),0))</f>
        <v>0</v>
      </c>
      <c r="F674" s="18"/>
      <c r="G674" s="26"/>
      <c r="H674" s="20"/>
      <c r="N674" s="34"/>
      <c r="O674" s="63"/>
      <c r="P674" s="63"/>
      <c r="Q674" s="63"/>
    </row>
    <row r="675" spans="1:17" ht="15.75" customHeight="1" x14ac:dyDescent="0.2">
      <c r="A675" s="20"/>
      <c r="B675" s="22"/>
      <c r="C675" s="17">
        <f>IF(O675=0,IF(N675="Y",IF('Expense Categories'!$G$4="Y",G675-ROUND(E675,2)-ROUND(D675,2),Expenses!G675),G675),0)</f>
        <v>0</v>
      </c>
      <c r="D675" s="17">
        <f>IF(H675='Expense Categories'!A$2,IF(N675="Y",IF('Expense Categories'!$G$4="Y",IF(ISNUMBER(MATCH(H675,'Expense Categories'!$D$2:$D$15,0)),0,(($G675-$F675)/2)/'Expense Categories'!$I$1*'Expense Categories'!$G$1),0),0),IF(N675="Y",IF('Expense Categories'!$G$4="Y",IF(ISNUMBER(MATCH(H675,'Expense Categories'!$D$2:$D$15,0)),0,($G675-$F675)/'Expense Categories'!$I$1*'Expense Categories'!$G$1),0),0))</f>
        <v>0</v>
      </c>
      <c r="E675" s="17">
        <f>IF(H675='Expense Categories'!A$2,IF(N675="Y",IF('Expense Categories'!$G$4="Y",IF(ISNUMBER(MATCH(H675,'Expense Categories'!$D$2:$D$15,0)),0,(($G675-$F675)/2)/'Expense Categories'!$I$1*'Expense Categories'!$G$2),0),0),IF(N675="Y",IF('Expense Categories'!$G$4="Y",IF(ISNUMBER(MATCH(H675,'Expense Categories'!$D$2:$D$15,0)),0,($G675-$F675)/'Expense Categories'!$I$1*'Expense Categories'!$G$2),0),0))</f>
        <v>0</v>
      </c>
      <c r="F675" s="18"/>
      <c r="G675" s="26"/>
      <c r="H675" s="20"/>
      <c r="N675" s="34"/>
      <c r="O675" s="63"/>
      <c r="P675" s="63"/>
      <c r="Q675" s="63"/>
    </row>
    <row r="676" spans="1:17" ht="15.75" customHeight="1" x14ac:dyDescent="0.2">
      <c r="A676" s="20"/>
      <c r="B676" s="22"/>
      <c r="C676" s="17">
        <f>IF(O676=0,IF(N676="Y",IF('Expense Categories'!$G$4="Y",G676-ROUND(E676,2)-ROUND(D676,2),Expenses!G676),G676),0)</f>
        <v>0</v>
      </c>
      <c r="D676" s="17">
        <f>IF(H676='Expense Categories'!A$2,IF(N676="Y",IF('Expense Categories'!$G$4="Y",IF(ISNUMBER(MATCH(H676,'Expense Categories'!$D$2:$D$15,0)),0,(($G676-$F676)/2)/'Expense Categories'!$I$1*'Expense Categories'!$G$1),0),0),IF(N676="Y",IF('Expense Categories'!$G$4="Y",IF(ISNUMBER(MATCH(H676,'Expense Categories'!$D$2:$D$15,0)),0,($G676-$F676)/'Expense Categories'!$I$1*'Expense Categories'!$G$1),0),0))</f>
        <v>0</v>
      </c>
      <c r="E676" s="17">
        <f>IF(H676='Expense Categories'!A$2,IF(N676="Y",IF('Expense Categories'!$G$4="Y",IF(ISNUMBER(MATCH(H676,'Expense Categories'!$D$2:$D$15,0)),0,(($G676-$F676)/2)/'Expense Categories'!$I$1*'Expense Categories'!$G$2),0),0),IF(N676="Y",IF('Expense Categories'!$G$4="Y",IF(ISNUMBER(MATCH(H676,'Expense Categories'!$D$2:$D$15,0)),0,($G676-$F676)/'Expense Categories'!$I$1*'Expense Categories'!$G$2),0),0))</f>
        <v>0</v>
      </c>
      <c r="F676" s="18"/>
      <c r="G676" s="26"/>
      <c r="H676" s="20"/>
      <c r="N676" s="34"/>
      <c r="O676" s="63"/>
      <c r="P676" s="63"/>
      <c r="Q676" s="63"/>
    </row>
    <row r="677" spans="1:17" ht="15.75" customHeight="1" x14ac:dyDescent="0.2">
      <c r="A677" s="20"/>
      <c r="B677" s="22"/>
      <c r="C677" s="17">
        <f>IF(O677=0,IF(N677="Y",IF('Expense Categories'!$G$4="Y",G677-ROUND(E677,2)-ROUND(D677,2),Expenses!G677),G677),0)</f>
        <v>0</v>
      </c>
      <c r="D677" s="17">
        <f>IF(H677='Expense Categories'!A$2,IF(N677="Y",IF('Expense Categories'!$G$4="Y",IF(ISNUMBER(MATCH(H677,'Expense Categories'!$D$2:$D$15,0)),0,(($G677-$F677)/2)/'Expense Categories'!$I$1*'Expense Categories'!$G$1),0),0),IF(N677="Y",IF('Expense Categories'!$G$4="Y",IF(ISNUMBER(MATCH(H677,'Expense Categories'!$D$2:$D$15,0)),0,($G677-$F677)/'Expense Categories'!$I$1*'Expense Categories'!$G$1),0),0))</f>
        <v>0</v>
      </c>
      <c r="E677" s="17">
        <f>IF(H677='Expense Categories'!A$2,IF(N677="Y",IF('Expense Categories'!$G$4="Y",IF(ISNUMBER(MATCH(H677,'Expense Categories'!$D$2:$D$15,0)),0,(($G677-$F677)/2)/'Expense Categories'!$I$1*'Expense Categories'!$G$2),0),0),IF(N677="Y",IF('Expense Categories'!$G$4="Y",IF(ISNUMBER(MATCH(H677,'Expense Categories'!$D$2:$D$15,0)),0,($G677-$F677)/'Expense Categories'!$I$1*'Expense Categories'!$G$2),0),0))</f>
        <v>0</v>
      </c>
      <c r="F677" s="18"/>
      <c r="G677" s="26"/>
      <c r="H677" s="20"/>
      <c r="N677" s="34"/>
      <c r="O677" s="63"/>
      <c r="P677" s="63"/>
      <c r="Q677" s="63"/>
    </row>
    <row r="678" spans="1:17" ht="15.75" customHeight="1" x14ac:dyDescent="0.2">
      <c r="A678" s="20"/>
      <c r="B678" s="22"/>
      <c r="C678" s="17">
        <f>IF(O678=0,IF(N678="Y",IF('Expense Categories'!$G$4="Y",G678-ROUND(E678,2)-ROUND(D678,2),Expenses!G678),G678),0)</f>
        <v>0</v>
      </c>
      <c r="D678" s="17">
        <f>IF(H678='Expense Categories'!A$2,IF(N678="Y",IF('Expense Categories'!$G$4="Y",IF(ISNUMBER(MATCH(H678,'Expense Categories'!$D$2:$D$15,0)),0,(($G678-$F678)/2)/'Expense Categories'!$I$1*'Expense Categories'!$G$1),0),0),IF(N678="Y",IF('Expense Categories'!$G$4="Y",IF(ISNUMBER(MATCH(H678,'Expense Categories'!$D$2:$D$15,0)),0,($G678-$F678)/'Expense Categories'!$I$1*'Expense Categories'!$G$1),0),0))</f>
        <v>0</v>
      </c>
      <c r="E678" s="17">
        <f>IF(H678='Expense Categories'!A$2,IF(N678="Y",IF('Expense Categories'!$G$4="Y",IF(ISNUMBER(MATCH(H678,'Expense Categories'!$D$2:$D$15,0)),0,(($G678-$F678)/2)/'Expense Categories'!$I$1*'Expense Categories'!$G$2),0),0),IF(N678="Y",IF('Expense Categories'!$G$4="Y",IF(ISNUMBER(MATCH(H678,'Expense Categories'!$D$2:$D$15,0)),0,($G678-$F678)/'Expense Categories'!$I$1*'Expense Categories'!$G$2),0),0))</f>
        <v>0</v>
      </c>
      <c r="F678" s="18"/>
      <c r="G678" s="26"/>
      <c r="H678" s="20"/>
      <c r="N678" s="34"/>
      <c r="O678" s="63"/>
      <c r="P678" s="63"/>
      <c r="Q678" s="63"/>
    </row>
    <row r="679" spans="1:17" ht="15.75" customHeight="1" x14ac:dyDescent="0.2">
      <c r="A679" s="20"/>
      <c r="B679" s="22"/>
      <c r="C679" s="17">
        <f>IF(O679=0,IF(N679="Y",IF('Expense Categories'!$G$4="Y",G679-ROUND(E679,2)-ROUND(D679,2),Expenses!G679),G679),0)</f>
        <v>0</v>
      </c>
      <c r="D679" s="17">
        <f>IF(H679='Expense Categories'!A$2,IF(N679="Y",IF('Expense Categories'!$G$4="Y",IF(ISNUMBER(MATCH(H679,'Expense Categories'!$D$2:$D$15,0)),0,(($G679-$F679)/2)/'Expense Categories'!$I$1*'Expense Categories'!$G$1),0),0),IF(N679="Y",IF('Expense Categories'!$G$4="Y",IF(ISNUMBER(MATCH(H679,'Expense Categories'!$D$2:$D$15,0)),0,($G679-$F679)/'Expense Categories'!$I$1*'Expense Categories'!$G$1),0),0))</f>
        <v>0</v>
      </c>
      <c r="E679" s="17">
        <f>IF(H679='Expense Categories'!A$2,IF(N679="Y",IF('Expense Categories'!$G$4="Y",IF(ISNUMBER(MATCH(H679,'Expense Categories'!$D$2:$D$15,0)),0,(($G679-$F679)/2)/'Expense Categories'!$I$1*'Expense Categories'!$G$2),0),0),IF(N679="Y",IF('Expense Categories'!$G$4="Y",IF(ISNUMBER(MATCH(H679,'Expense Categories'!$D$2:$D$15,0)),0,($G679-$F679)/'Expense Categories'!$I$1*'Expense Categories'!$G$2),0),0))</f>
        <v>0</v>
      </c>
      <c r="F679" s="18"/>
      <c r="G679" s="26"/>
      <c r="H679" s="20"/>
      <c r="N679" s="34"/>
      <c r="O679" s="63"/>
      <c r="P679" s="63"/>
      <c r="Q679" s="63"/>
    </row>
    <row r="680" spans="1:17" ht="15.75" customHeight="1" x14ac:dyDescent="0.2">
      <c r="A680" s="20"/>
      <c r="B680" s="22"/>
      <c r="C680" s="17">
        <f>IF(O680=0,IF(N680="Y",IF('Expense Categories'!$G$4="Y",G680-ROUND(E680,2)-ROUND(D680,2),Expenses!G680),G680),0)</f>
        <v>0</v>
      </c>
      <c r="D680" s="17">
        <f>IF(H680='Expense Categories'!A$2,IF(N680="Y",IF('Expense Categories'!$G$4="Y",IF(ISNUMBER(MATCH(H680,'Expense Categories'!$D$2:$D$15,0)),0,(($G680-$F680)/2)/'Expense Categories'!$I$1*'Expense Categories'!$G$1),0),0),IF(N680="Y",IF('Expense Categories'!$G$4="Y",IF(ISNUMBER(MATCH(H680,'Expense Categories'!$D$2:$D$15,0)),0,($G680-$F680)/'Expense Categories'!$I$1*'Expense Categories'!$G$1),0),0))</f>
        <v>0</v>
      </c>
      <c r="E680" s="17">
        <f>IF(H680='Expense Categories'!A$2,IF(N680="Y",IF('Expense Categories'!$G$4="Y",IF(ISNUMBER(MATCH(H680,'Expense Categories'!$D$2:$D$15,0)),0,(($G680-$F680)/2)/'Expense Categories'!$I$1*'Expense Categories'!$G$2),0),0),IF(N680="Y",IF('Expense Categories'!$G$4="Y",IF(ISNUMBER(MATCH(H680,'Expense Categories'!$D$2:$D$15,0)),0,($G680-$F680)/'Expense Categories'!$I$1*'Expense Categories'!$G$2),0),0))</f>
        <v>0</v>
      </c>
      <c r="F680" s="18"/>
      <c r="G680" s="26"/>
      <c r="H680" s="20"/>
      <c r="N680" s="34"/>
      <c r="O680" s="63"/>
      <c r="P680" s="63"/>
      <c r="Q680" s="63"/>
    </row>
    <row r="681" spans="1:17" ht="15.75" customHeight="1" x14ac:dyDescent="0.2">
      <c r="A681" s="20"/>
      <c r="B681" s="22"/>
      <c r="C681" s="17">
        <f>IF(O681=0,IF(N681="Y",IF('Expense Categories'!$G$4="Y",G681-ROUND(E681,2)-ROUND(D681,2),Expenses!G681),G681),0)</f>
        <v>0</v>
      </c>
      <c r="D681" s="17">
        <f>IF(H681='Expense Categories'!A$2,IF(N681="Y",IF('Expense Categories'!$G$4="Y",IF(ISNUMBER(MATCH(H681,'Expense Categories'!$D$2:$D$15,0)),0,(($G681-$F681)/2)/'Expense Categories'!$I$1*'Expense Categories'!$G$1),0),0),IF(N681="Y",IF('Expense Categories'!$G$4="Y",IF(ISNUMBER(MATCH(H681,'Expense Categories'!$D$2:$D$15,0)),0,($G681-$F681)/'Expense Categories'!$I$1*'Expense Categories'!$G$1),0),0))</f>
        <v>0</v>
      </c>
      <c r="E681" s="17">
        <f>IF(H681='Expense Categories'!A$2,IF(N681="Y",IF('Expense Categories'!$G$4="Y",IF(ISNUMBER(MATCH(H681,'Expense Categories'!$D$2:$D$15,0)),0,(($G681-$F681)/2)/'Expense Categories'!$I$1*'Expense Categories'!$G$2),0),0),IF(N681="Y",IF('Expense Categories'!$G$4="Y",IF(ISNUMBER(MATCH(H681,'Expense Categories'!$D$2:$D$15,0)),0,($G681-$F681)/'Expense Categories'!$I$1*'Expense Categories'!$G$2),0),0))</f>
        <v>0</v>
      </c>
      <c r="F681" s="18"/>
      <c r="G681" s="26"/>
      <c r="H681" s="20"/>
      <c r="N681" s="34"/>
      <c r="O681" s="63"/>
      <c r="P681" s="63"/>
      <c r="Q681" s="63"/>
    </row>
    <row r="682" spans="1:17" ht="15.75" customHeight="1" x14ac:dyDescent="0.2">
      <c r="A682" s="20"/>
      <c r="B682" s="22"/>
      <c r="C682" s="17">
        <f>IF(O682=0,IF(N682="Y",IF('Expense Categories'!$G$4="Y",G682-ROUND(E682,2)-ROUND(D682,2),Expenses!G682),G682),0)</f>
        <v>0</v>
      </c>
      <c r="D682" s="17">
        <f>IF(H682='Expense Categories'!A$2,IF(N682="Y",IF('Expense Categories'!$G$4="Y",IF(ISNUMBER(MATCH(H682,'Expense Categories'!$D$2:$D$15,0)),0,(($G682-$F682)/2)/'Expense Categories'!$I$1*'Expense Categories'!$G$1),0),0),IF(N682="Y",IF('Expense Categories'!$G$4="Y",IF(ISNUMBER(MATCH(H682,'Expense Categories'!$D$2:$D$15,0)),0,($G682-$F682)/'Expense Categories'!$I$1*'Expense Categories'!$G$1),0),0))</f>
        <v>0</v>
      </c>
      <c r="E682" s="17">
        <f>IF(H682='Expense Categories'!A$2,IF(N682="Y",IF('Expense Categories'!$G$4="Y",IF(ISNUMBER(MATCH(H682,'Expense Categories'!$D$2:$D$15,0)),0,(($G682-$F682)/2)/'Expense Categories'!$I$1*'Expense Categories'!$G$2),0),0),IF(N682="Y",IF('Expense Categories'!$G$4="Y",IF(ISNUMBER(MATCH(H682,'Expense Categories'!$D$2:$D$15,0)),0,($G682-$F682)/'Expense Categories'!$I$1*'Expense Categories'!$G$2),0),0))</f>
        <v>0</v>
      </c>
      <c r="F682" s="18"/>
      <c r="G682" s="26"/>
      <c r="H682" s="20"/>
      <c r="N682" s="34"/>
      <c r="O682" s="63"/>
      <c r="P682" s="63"/>
      <c r="Q682" s="63"/>
    </row>
    <row r="683" spans="1:17" ht="15.75" customHeight="1" x14ac:dyDescent="0.2">
      <c r="A683" s="20"/>
      <c r="B683" s="22"/>
      <c r="C683" s="17">
        <f>IF(O683=0,IF(N683="Y",IF('Expense Categories'!$G$4="Y",G683-ROUND(E683,2)-ROUND(D683,2),Expenses!G683),G683),0)</f>
        <v>0</v>
      </c>
      <c r="D683" s="17">
        <f>IF(H683='Expense Categories'!A$2,IF(N683="Y",IF('Expense Categories'!$G$4="Y",IF(ISNUMBER(MATCH(H683,'Expense Categories'!$D$2:$D$15,0)),0,(($G683-$F683)/2)/'Expense Categories'!$I$1*'Expense Categories'!$G$1),0),0),IF(N683="Y",IF('Expense Categories'!$G$4="Y",IF(ISNUMBER(MATCH(H683,'Expense Categories'!$D$2:$D$15,0)),0,($G683-$F683)/'Expense Categories'!$I$1*'Expense Categories'!$G$1),0),0))</f>
        <v>0</v>
      </c>
      <c r="E683" s="17">
        <f>IF(H683='Expense Categories'!A$2,IF(N683="Y",IF('Expense Categories'!$G$4="Y",IF(ISNUMBER(MATCH(H683,'Expense Categories'!$D$2:$D$15,0)),0,(($G683-$F683)/2)/'Expense Categories'!$I$1*'Expense Categories'!$G$2),0),0),IF(N683="Y",IF('Expense Categories'!$G$4="Y",IF(ISNUMBER(MATCH(H683,'Expense Categories'!$D$2:$D$15,0)),0,($G683-$F683)/'Expense Categories'!$I$1*'Expense Categories'!$G$2),0),0))</f>
        <v>0</v>
      </c>
      <c r="F683" s="18"/>
      <c r="G683" s="26"/>
      <c r="H683" s="20"/>
      <c r="N683" s="34"/>
      <c r="O683" s="63"/>
      <c r="P683" s="63"/>
      <c r="Q683" s="63"/>
    </row>
    <row r="684" spans="1:17" ht="15.75" customHeight="1" x14ac:dyDescent="0.2">
      <c r="A684" s="20"/>
      <c r="B684" s="22"/>
      <c r="C684" s="17">
        <f>IF(O684=0,IF(N684="Y",IF('Expense Categories'!$G$4="Y",G684-ROUND(E684,2)-ROUND(D684,2),Expenses!G684),G684),0)</f>
        <v>0</v>
      </c>
      <c r="D684" s="17">
        <f>IF(H684='Expense Categories'!A$2,IF(N684="Y",IF('Expense Categories'!$G$4="Y",IF(ISNUMBER(MATCH(H684,'Expense Categories'!$D$2:$D$15,0)),0,(($G684-$F684)/2)/'Expense Categories'!$I$1*'Expense Categories'!$G$1),0),0),IF(N684="Y",IF('Expense Categories'!$G$4="Y",IF(ISNUMBER(MATCH(H684,'Expense Categories'!$D$2:$D$15,0)),0,($G684-$F684)/'Expense Categories'!$I$1*'Expense Categories'!$G$1),0),0))</f>
        <v>0</v>
      </c>
      <c r="E684" s="17">
        <f>IF(H684='Expense Categories'!A$2,IF(N684="Y",IF('Expense Categories'!$G$4="Y",IF(ISNUMBER(MATCH(H684,'Expense Categories'!$D$2:$D$15,0)),0,(($G684-$F684)/2)/'Expense Categories'!$I$1*'Expense Categories'!$G$2),0),0),IF(N684="Y",IF('Expense Categories'!$G$4="Y",IF(ISNUMBER(MATCH(H684,'Expense Categories'!$D$2:$D$15,0)),0,($G684-$F684)/'Expense Categories'!$I$1*'Expense Categories'!$G$2),0),0))</f>
        <v>0</v>
      </c>
      <c r="F684" s="18"/>
      <c r="G684" s="26"/>
      <c r="H684" s="20"/>
      <c r="N684" s="34"/>
      <c r="O684" s="63"/>
      <c r="P684" s="63"/>
      <c r="Q684" s="63"/>
    </row>
    <row r="685" spans="1:17" ht="15.75" customHeight="1" x14ac:dyDescent="0.2">
      <c r="A685" s="20"/>
      <c r="B685" s="22"/>
      <c r="C685" s="17">
        <f>IF(O685=0,IF(N685="Y",IF('Expense Categories'!$G$4="Y",G685-ROUND(E685,2)-ROUND(D685,2),Expenses!G685),G685),0)</f>
        <v>0</v>
      </c>
      <c r="D685" s="17">
        <f>IF(H685='Expense Categories'!A$2,IF(N685="Y",IF('Expense Categories'!$G$4="Y",IF(ISNUMBER(MATCH(H685,'Expense Categories'!$D$2:$D$15,0)),0,(($G685-$F685)/2)/'Expense Categories'!$I$1*'Expense Categories'!$G$1),0),0),IF(N685="Y",IF('Expense Categories'!$G$4="Y",IF(ISNUMBER(MATCH(H685,'Expense Categories'!$D$2:$D$15,0)),0,($G685-$F685)/'Expense Categories'!$I$1*'Expense Categories'!$G$1),0),0))</f>
        <v>0</v>
      </c>
      <c r="E685" s="17">
        <f>IF(H685='Expense Categories'!A$2,IF(N685="Y",IF('Expense Categories'!$G$4="Y",IF(ISNUMBER(MATCH(H685,'Expense Categories'!$D$2:$D$15,0)),0,(($G685-$F685)/2)/'Expense Categories'!$I$1*'Expense Categories'!$G$2),0),0),IF(N685="Y",IF('Expense Categories'!$G$4="Y",IF(ISNUMBER(MATCH(H685,'Expense Categories'!$D$2:$D$15,0)),0,($G685-$F685)/'Expense Categories'!$I$1*'Expense Categories'!$G$2),0),0))</f>
        <v>0</v>
      </c>
      <c r="F685" s="18"/>
      <c r="G685" s="26"/>
      <c r="H685" s="20"/>
      <c r="N685" s="34"/>
      <c r="O685" s="63"/>
      <c r="P685" s="63"/>
      <c r="Q685" s="63"/>
    </row>
    <row r="686" spans="1:17" ht="15.75" customHeight="1" x14ac:dyDescent="0.2">
      <c r="A686" s="20"/>
      <c r="B686" s="22"/>
      <c r="C686" s="17">
        <f>IF(O686=0,IF(N686="Y",IF('Expense Categories'!$G$4="Y",G686-ROUND(E686,2)-ROUND(D686,2),Expenses!G686),G686),0)</f>
        <v>0</v>
      </c>
      <c r="D686" s="17">
        <f>IF(H686='Expense Categories'!A$2,IF(N686="Y",IF('Expense Categories'!$G$4="Y",IF(ISNUMBER(MATCH(H686,'Expense Categories'!$D$2:$D$15,0)),0,(($G686-$F686)/2)/'Expense Categories'!$I$1*'Expense Categories'!$G$1),0),0),IF(N686="Y",IF('Expense Categories'!$G$4="Y",IF(ISNUMBER(MATCH(H686,'Expense Categories'!$D$2:$D$15,0)),0,($G686-$F686)/'Expense Categories'!$I$1*'Expense Categories'!$G$1),0),0))</f>
        <v>0</v>
      </c>
      <c r="E686" s="17">
        <f>IF(H686='Expense Categories'!A$2,IF(N686="Y",IF('Expense Categories'!$G$4="Y",IF(ISNUMBER(MATCH(H686,'Expense Categories'!$D$2:$D$15,0)),0,(($G686-$F686)/2)/'Expense Categories'!$I$1*'Expense Categories'!$G$2),0),0),IF(N686="Y",IF('Expense Categories'!$G$4="Y",IF(ISNUMBER(MATCH(H686,'Expense Categories'!$D$2:$D$15,0)),0,($G686-$F686)/'Expense Categories'!$I$1*'Expense Categories'!$G$2),0),0))</f>
        <v>0</v>
      </c>
      <c r="F686" s="18"/>
      <c r="G686" s="26"/>
      <c r="H686" s="20"/>
      <c r="N686" s="34"/>
      <c r="O686" s="63"/>
      <c r="P686" s="63"/>
      <c r="Q686" s="63"/>
    </row>
    <row r="687" spans="1:17" ht="15.75" customHeight="1" x14ac:dyDescent="0.2">
      <c r="A687" s="20"/>
      <c r="B687" s="22"/>
      <c r="C687" s="17">
        <f>IF(O687=0,IF(N687="Y",IF('Expense Categories'!$G$4="Y",G687-ROUND(E687,2)-ROUND(D687,2),Expenses!G687),G687),0)</f>
        <v>0</v>
      </c>
      <c r="D687" s="17">
        <f>IF(H687='Expense Categories'!A$2,IF(N687="Y",IF('Expense Categories'!$G$4="Y",IF(ISNUMBER(MATCH(H687,'Expense Categories'!$D$2:$D$15,0)),0,(($G687-$F687)/2)/'Expense Categories'!$I$1*'Expense Categories'!$G$1),0),0),IF(N687="Y",IF('Expense Categories'!$G$4="Y",IF(ISNUMBER(MATCH(H687,'Expense Categories'!$D$2:$D$15,0)),0,($G687-$F687)/'Expense Categories'!$I$1*'Expense Categories'!$G$1),0),0))</f>
        <v>0</v>
      </c>
      <c r="E687" s="17">
        <f>IF(H687='Expense Categories'!A$2,IF(N687="Y",IF('Expense Categories'!$G$4="Y",IF(ISNUMBER(MATCH(H687,'Expense Categories'!$D$2:$D$15,0)),0,(($G687-$F687)/2)/'Expense Categories'!$I$1*'Expense Categories'!$G$2),0),0),IF(N687="Y",IF('Expense Categories'!$G$4="Y",IF(ISNUMBER(MATCH(H687,'Expense Categories'!$D$2:$D$15,0)),0,($G687-$F687)/'Expense Categories'!$I$1*'Expense Categories'!$G$2),0),0))</f>
        <v>0</v>
      </c>
      <c r="F687" s="18"/>
      <c r="G687" s="26"/>
      <c r="H687" s="20"/>
      <c r="N687" s="34"/>
      <c r="O687" s="63"/>
      <c r="P687" s="63"/>
      <c r="Q687" s="63"/>
    </row>
    <row r="688" spans="1:17" ht="15.75" customHeight="1" x14ac:dyDescent="0.2">
      <c r="A688" s="20"/>
      <c r="B688" s="22"/>
      <c r="C688" s="17">
        <f>IF(O688=0,IF(N688="Y",IF('Expense Categories'!$G$4="Y",G688-ROUND(E688,2)-ROUND(D688,2),Expenses!G688),G688),0)</f>
        <v>0</v>
      </c>
      <c r="D688" s="17">
        <f>IF(H688='Expense Categories'!A$2,IF(N688="Y",IF('Expense Categories'!$G$4="Y",IF(ISNUMBER(MATCH(H688,'Expense Categories'!$D$2:$D$15,0)),0,(($G688-$F688)/2)/'Expense Categories'!$I$1*'Expense Categories'!$G$1),0),0),IF(N688="Y",IF('Expense Categories'!$G$4="Y",IF(ISNUMBER(MATCH(H688,'Expense Categories'!$D$2:$D$15,0)),0,($G688-$F688)/'Expense Categories'!$I$1*'Expense Categories'!$G$1),0),0))</f>
        <v>0</v>
      </c>
      <c r="E688" s="17">
        <f>IF(H688='Expense Categories'!A$2,IF(N688="Y",IF('Expense Categories'!$G$4="Y",IF(ISNUMBER(MATCH(H688,'Expense Categories'!$D$2:$D$15,0)),0,(($G688-$F688)/2)/'Expense Categories'!$I$1*'Expense Categories'!$G$2),0),0),IF(N688="Y",IF('Expense Categories'!$G$4="Y",IF(ISNUMBER(MATCH(H688,'Expense Categories'!$D$2:$D$15,0)),0,($G688-$F688)/'Expense Categories'!$I$1*'Expense Categories'!$G$2),0),0))</f>
        <v>0</v>
      </c>
      <c r="F688" s="18"/>
      <c r="G688" s="26"/>
      <c r="H688" s="20"/>
      <c r="N688" s="34"/>
      <c r="O688" s="63"/>
      <c r="P688" s="63"/>
      <c r="Q688" s="63"/>
    </row>
    <row r="689" spans="1:17" ht="15.75" customHeight="1" x14ac:dyDescent="0.2">
      <c r="A689" s="20"/>
      <c r="B689" s="22"/>
      <c r="C689" s="17">
        <f>IF(O689=0,IF(N689="Y",IF('Expense Categories'!$G$4="Y",G689-ROUND(E689,2)-ROUND(D689,2),Expenses!G689),G689),0)</f>
        <v>0</v>
      </c>
      <c r="D689" s="17">
        <f>IF(H689='Expense Categories'!A$2,IF(N689="Y",IF('Expense Categories'!$G$4="Y",IF(ISNUMBER(MATCH(H689,'Expense Categories'!$D$2:$D$15,0)),0,(($G689-$F689)/2)/'Expense Categories'!$I$1*'Expense Categories'!$G$1),0),0),IF(N689="Y",IF('Expense Categories'!$G$4="Y",IF(ISNUMBER(MATCH(H689,'Expense Categories'!$D$2:$D$15,0)),0,($G689-$F689)/'Expense Categories'!$I$1*'Expense Categories'!$G$1),0),0))</f>
        <v>0</v>
      </c>
      <c r="E689" s="17">
        <f>IF(H689='Expense Categories'!A$2,IF(N689="Y",IF('Expense Categories'!$G$4="Y",IF(ISNUMBER(MATCH(H689,'Expense Categories'!$D$2:$D$15,0)),0,(($G689-$F689)/2)/'Expense Categories'!$I$1*'Expense Categories'!$G$2),0),0),IF(N689="Y",IF('Expense Categories'!$G$4="Y",IF(ISNUMBER(MATCH(H689,'Expense Categories'!$D$2:$D$15,0)),0,($G689-$F689)/'Expense Categories'!$I$1*'Expense Categories'!$G$2),0),0))</f>
        <v>0</v>
      </c>
      <c r="F689" s="18"/>
      <c r="G689" s="26"/>
      <c r="H689" s="20"/>
      <c r="N689" s="34"/>
      <c r="O689" s="63"/>
      <c r="P689" s="63"/>
      <c r="Q689" s="63"/>
    </row>
    <row r="690" spans="1:17" ht="15.75" customHeight="1" x14ac:dyDescent="0.2">
      <c r="A690" s="20"/>
      <c r="B690" s="22"/>
      <c r="C690" s="17">
        <f>IF(O690=0,IF(N690="Y",IF('Expense Categories'!$G$4="Y",G690-ROUND(E690,2)-ROUND(D690,2),Expenses!G690),G690),0)</f>
        <v>0</v>
      </c>
      <c r="D690" s="17">
        <f>IF(H690='Expense Categories'!A$2,IF(N690="Y",IF('Expense Categories'!$G$4="Y",IF(ISNUMBER(MATCH(H690,'Expense Categories'!$D$2:$D$15,0)),0,(($G690-$F690)/2)/'Expense Categories'!$I$1*'Expense Categories'!$G$1),0),0),IF(N690="Y",IF('Expense Categories'!$G$4="Y",IF(ISNUMBER(MATCH(H690,'Expense Categories'!$D$2:$D$15,0)),0,($G690-$F690)/'Expense Categories'!$I$1*'Expense Categories'!$G$1),0),0))</f>
        <v>0</v>
      </c>
      <c r="E690" s="17">
        <f>IF(H690='Expense Categories'!A$2,IF(N690="Y",IF('Expense Categories'!$G$4="Y",IF(ISNUMBER(MATCH(H690,'Expense Categories'!$D$2:$D$15,0)),0,(($G690-$F690)/2)/'Expense Categories'!$I$1*'Expense Categories'!$G$2),0),0),IF(N690="Y",IF('Expense Categories'!$G$4="Y",IF(ISNUMBER(MATCH(H690,'Expense Categories'!$D$2:$D$15,0)),0,($G690-$F690)/'Expense Categories'!$I$1*'Expense Categories'!$G$2),0),0))</f>
        <v>0</v>
      </c>
      <c r="F690" s="18"/>
      <c r="G690" s="26"/>
      <c r="H690" s="20"/>
      <c r="N690" s="34"/>
      <c r="O690" s="63"/>
      <c r="P690" s="63"/>
      <c r="Q690" s="63"/>
    </row>
    <row r="691" spans="1:17" ht="15.75" customHeight="1" x14ac:dyDescent="0.2">
      <c r="A691" s="20"/>
      <c r="B691" s="22"/>
      <c r="C691" s="17">
        <f>IF(O691=0,IF(N691="Y",IF('Expense Categories'!$G$4="Y",G691-ROUND(E691,2)-ROUND(D691,2),Expenses!G691),G691),0)</f>
        <v>0</v>
      </c>
      <c r="D691" s="17">
        <f>IF(H691='Expense Categories'!A$2,IF(N691="Y",IF('Expense Categories'!$G$4="Y",IF(ISNUMBER(MATCH(H691,'Expense Categories'!$D$2:$D$15,0)),0,(($G691-$F691)/2)/'Expense Categories'!$I$1*'Expense Categories'!$G$1),0),0),IF(N691="Y",IF('Expense Categories'!$G$4="Y",IF(ISNUMBER(MATCH(H691,'Expense Categories'!$D$2:$D$15,0)),0,($G691-$F691)/'Expense Categories'!$I$1*'Expense Categories'!$G$1),0),0))</f>
        <v>0</v>
      </c>
      <c r="E691" s="17">
        <f>IF(H691='Expense Categories'!A$2,IF(N691="Y",IF('Expense Categories'!$G$4="Y",IF(ISNUMBER(MATCH(H691,'Expense Categories'!$D$2:$D$15,0)),0,(($G691-$F691)/2)/'Expense Categories'!$I$1*'Expense Categories'!$G$2),0),0),IF(N691="Y",IF('Expense Categories'!$G$4="Y",IF(ISNUMBER(MATCH(H691,'Expense Categories'!$D$2:$D$15,0)),0,($G691-$F691)/'Expense Categories'!$I$1*'Expense Categories'!$G$2),0),0))</f>
        <v>0</v>
      </c>
      <c r="F691" s="18"/>
      <c r="G691" s="26"/>
      <c r="H691" s="20"/>
      <c r="N691" s="34"/>
      <c r="O691" s="63"/>
      <c r="P691" s="63"/>
      <c r="Q691" s="63"/>
    </row>
    <row r="692" spans="1:17" ht="15.75" customHeight="1" x14ac:dyDescent="0.2">
      <c r="A692" s="20"/>
      <c r="B692" s="22"/>
      <c r="C692" s="17">
        <f>IF(O692=0,IF(N692="Y",IF('Expense Categories'!$G$4="Y",G692-ROUND(E692,2)-ROUND(D692,2),Expenses!G692),G692),0)</f>
        <v>0</v>
      </c>
      <c r="D692" s="17">
        <f>IF(H692='Expense Categories'!A$2,IF(N692="Y",IF('Expense Categories'!$G$4="Y",IF(ISNUMBER(MATCH(H692,'Expense Categories'!$D$2:$D$15,0)),0,(($G692-$F692)/2)/'Expense Categories'!$I$1*'Expense Categories'!$G$1),0),0),IF(N692="Y",IF('Expense Categories'!$G$4="Y",IF(ISNUMBER(MATCH(H692,'Expense Categories'!$D$2:$D$15,0)),0,($G692-$F692)/'Expense Categories'!$I$1*'Expense Categories'!$G$1),0),0))</f>
        <v>0</v>
      </c>
      <c r="E692" s="17">
        <f>IF(H692='Expense Categories'!A$2,IF(N692="Y",IF('Expense Categories'!$G$4="Y",IF(ISNUMBER(MATCH(H692,'Expense Categories'!$D$2:$D$15,0)),0,(($G692-$F692)/2)/'Expense Categories'!$I$1*'Expense Categories'!$G$2),0),0),IF(N692="Y",IF('Expense Categories'!$G$4="Y",IF(ISNUMBER(MATCH(H692,'Expense Categories'!$D$2:$D$15,0)),0,($G692-$F692)/'Expense Categories'!$I$1*'Expense Categories'!$G$2),0),0))</f>
        <v>0</v>
      </c>
      <c r="F692" s="18"/>
      <c r="G692" s="26"/>
      <c r="H692" s="20"/>
      <c r="N692" s="34"/>
      <c r="O692" s="63"/>
      <c r="P692" s="63"/>
      <c r="Q692" s="63"/>
    </row>
    <row r="693" spans="1:17" ht="15.75" customHeight="1" x14ac:dyDescent="0.2">
      <c r="A693" s="20"/>
      <c r="B693" s="22"/>
      <c r="C693" s="17">
        <f>IF(O693=0,IF(N693="Y",IF('Expense Categories'!$G$4="Y",G693-ROUND(E693,2)-ROUND(D693,2),Expenses!G693),G693),0)</f>
        <v>0</v>
      </c>
      <c r="D693" s="17">
        <f>IF(H693='Expense Categories'!A$2,IF(N693="Y",IF('Expense Categories'!$G$4="Y",IF(ISNUMBER(MATCH(H693,'Expense Categories'!$D$2:$D$15,0)),0,(($G693-$F693)/2)/'Expense Categories'!$I$1*'Expense Categories'!$G$1),0),0),IF(N693="Y",IF('Expense Categories'!$G$4="Y",IF(ISNUMBER(MATCH(H693,'Expense Categories'!$D$2:$D$15,0)),0,($G693-$F693)/'Expense Categories'!$I$1*'Expense Categories'!$G$1),0),0))</f>
        <v>0</v>
      </c>
      <c r="E693" s="17">
        <f>IF(H693='Expense Categories'!A$2,IF(N693="Y",IF('Expense Categories'!$G$4="Y",IF(ISNUMBER(MATCH(H693,'Expense Categories'!$D$2:$D$15,0)),0,(($G693-$F693)/2)/'Expense Categories'!$I$1*'Expense Categories'!$G$2),0),0),IF(N693="Y",IF('Expense Categories'!$G$4="Y",IF(ISNUMBER(MATCH(H693,'Expense Categories'!$D$2:$D$15,0)),0,($G693-$F693)/'Expense Categories'!$I$1*'Expense Categories'!$G$2),0),0))</f>
        <v>0</v>
      </c>
      <c r="F693" s="18"/>
      <c r="G693" s="26"/>
      <c r="H693" s="20"/>
      <c r="N693" s="34"/>
      <c r="O693" s="63"/>
      <c r="P693" s="63"/>
      <c r="Q693" s="63"/>
    </row>
    <row r="694" spans="1:17" ht="15.75" customHeight="1" x14ac:dyDescent="0.2">
      <c r="A694" s="20"/>
      <c r="B694" s="22"/>
      <c r="C694" s="17">
        <f>IF(O694=0,IF(N694="Y",IF('Expense Categories'!$G$4="Y",G694-ROUND(E694,2)-ROUND(D694,2),Expenses!G694),G694),0)</f>
        <v>0</v>
      </c>
      <c r="D694" s="17">
        <f>IF(H694='Expense Categories'!A$2,IF(N694="Y",IF('Expense Categories'!$G$4="Y",IF(ISNUMBER(MATCH(H694,'Expense Categories'!$D$2:$D$15,0)),0,(($G694-$F694)/2)/'Expense Categories'!$I$1*'Expense Categories'!$G$1),0),0),IF(N694="Y",IF('Expense Categories'!$G$4="Y",IF(ISNUMBER(MATCH(H694,'Expense Categories'!$D$2:$D$15,0)),0,($G694-$F694)/'Expense Categories'!$I$1*'Expense Categories'!$G$1),0),0))</f>
        <v>0</v>
      </c>
      <c r="E694" s="17">
        <f>IF(H694='Expense Categories'!A$2,IF(N694="Y",IF('Expense Categories'!$G$4="Y",IF(ISNUMBER(MATCH(H694,'Expense Categories'!$D$2:$D$15,0)),0,(($G694-$F694)/2)/'Expense Categories'!$I$1*'Expense Categories'!$G$2),0),0),IF(N694="Y",IF('Expense Categories'!$G$4="Y",IF(ISNUMBER(MATCH(H694,'Expense Categories'!$D$2:$D$15,0)),0,($G694-$F694)/'Expense Categories'!$I$1*'Expense Categories'!$G$2),0),0))</f>
        <v>0</v>
      </c>
      <c r="F694" s="18"/>
      <c r="G694" s="26"/>
      <c r="H694" s="20"/>
      <c r="N694" s="34"/>
      <c r="O694" s="63"/>
      <c r="P694" s="63"/>
      <c r="Q694" s="63"/>
    </row>
    <row r="695" spans="1:17" ht="15.75" customHeight="1" x14ac:dyDescent="0.2">
      <c r="A695" s="20"/>
      <c r="B695" s="22"/>
      <c r="C695" s="17">
        <f>IF(O695=0,IF(N695="Y",IF('Expense Categories'!$G$4="Y",G695-ROUND(E695,2)-ROUND(D695,2),Expenses!G695),G695),0)</f>
        <v>0</v>
      </c>
      <c r="D695" s="17">
        <f>IF(H695='Expense Categories'!A$2,IF(N695="Y",IF('Expense Categories'!$G$4="Y",IF(ISNUMBER(MATCH(H695,'Expense Categories'!$D$2:$D$15,0)),0,(($G695-$F695)/2)/'Expense Categories'!$I$1*'Expense Categories'!$G$1),0),0),IF(N695="Y",IF('Expense Categories'!$G$4="Y",IF(ISNUMBER(MATCH(H695,'Expense Categories'!$D$2:$D$15,0)),0,($G695-$F695)/'Expense Categories'!$I$1*'Expense Categories'!$G$1),0),0))</f>
        <v>0</v>
      </c>
      <c r="E695" s="17">
        <f>IF(H695='Expense Categories'!A$2,IF(N695="Y",IF('Expense Categories'!$G$4="Y",IF(ISNUMBER(MATCH(H695,'Expense Categories'!$D$2:$D$15,0)),0,(($G695-$F695)/2)/'Expense Categories'!$I$1*'Expense Categories'!$G$2),0),0),IF(N695="Y",IF('Expense Categories'!$G$4="Y",IF(ISNUMBER(MATCH(H695,'Expense Categories'!$D$2:$D$15,0)),0,($G695-$F695)/'Expense Categories'!$I$1*'Expense Categories'!$G$2),0),0))</f>
        <v>0</v>
      </c>
      <c r="F695" s="18"/>
      <c r="G695" s="26"/>
      <c r="H695" s="20"/>
      <c r="N695" s="34"/>
      <c r="O695" s="63"/>
      <c r="P695" s="63"/>
      <c r="Q695" s="63"/>
    </row>
    <row r="696" spans="1:17" ht="15.75" customHeight="1" x14ac:dyDescent="0.2">
      <c r="A696" s="20"/>
      <c r="B696" s="22"/>
      <c r="C696" s="17">
        <f>IF(O696=0,IF(N696="Y",IF('Expense Categories'!$G$4="Y",G696-ROUND(E696,2)-ROUND(D696,2),Expenses!G696),G696),0)</f>
        <v>0</v>
      </c>
      <c r="D696" s="17">
        <f>IF(H696='Expense Categories'!A$2,IF(N696="Y",IF('Expense Categories'!$G$4="Y",IF(ISNUMBER(MATCH(H696,'Expense Categories'!$D$2:$D$15,0)),0,(($G696-$F696)/2)/'Expense Categories'!$I$1*'Expense Categories'!$G$1),0),0),IF(N696="Y",IF('Expense Categories'!$G$4="Y",IF(ISNUMBER(MATCH(H696,'Expense Categories'!$D$2:$D$15,0)),0,($G696-$F696)/'Expense Categories'!$I$1*'Expense Categories'!$G$1),0),0))</f>
        <v>0</v>
      </c>
      <c r="E696" s="17">
        <f>IF(H696='Expense Categories'!A$2,IF(N696="Y",IF('Expense Categories'!$G$4="Y",IF(ISNUMBER(MATCH(H696,'Expense Categories'!$D$2:$D$15,0)),0,(($G696-$F696)/2)/'Expense Categories'!$I$1*'Expense Categories'!$G$2),0),0),IF(N696="Y",IF('Expense Categories'!$G$4="Y",IF(ISNUMBER(MATCH(H696,'Expense Categories'!$D$2:$D$15,0)),0,($G696-$F696)/'Expense Categories'!$I$1*'Expense Categories'!$G$2),0),0))</f>
        <v>0</v>
      </c>
      <c r="F696" s="18"/>
      <c r="G696" s="26"/>
      <c r="H696" s="20"/>
      <c r="N696" s="34"/>
      <c r="O696" s="63"/>
      <c r="P696" s="63"/>
      <c r="Q696" s="63"/>
    </row>
    <row r="697" spans="1:17" ht="15.75" customHeight="1" x14ac:dyDescent="0.2">
      <c r="A697" s="20"/>
      <c r="B697" s="22"/>
      <c r="C697" s="17">
        <f>IF(O697=0,IF(N697="Y",IF('Expense Categories'!$G$4="Y",G697-ROUND(E697,2)-ROUND(D697,2),Expenses!G697),G697),0)</f>
        <v>0</v>
      </c>
      <c r="D697" s="17">
        <f>IF(H697='Expense Categories'!A$2,IF(N697="Y",IF('Expense Categories'!$G$4="Y",IF(ISNUMBER(MATCH(H697,'Expense Categories'!$D$2:$D$15,0)),0,(($G697-$F697)/2)/'Expense Categories'!$I$1*'Expense Categories'!$G$1),0),0),IF(N697="Y",IF('Expense Categories'!$G$4="Y",IF(ISNUMBER(MATCH(H697,'Expense Categories'!$D$2:$D$15,0)),0,($G697-$F697)/'Expense Categories'!$I$1*'Expense Categories'!$G$1),0),0))</f>
        <v>0</v>
      </c>
      <c r="E697" s="17">
        <f>IF(H697='Expense Categories'!A$2,IF(N697="Y",IF('Expense Categories'!$G$4="Y",IF(ISNUMBER(MATCH(H697,'Expense Categories'!$D$2:$D$15,0)),0,(($G697-$F697)/2)/'Expense Categories'!$I$1*'Expense Categories'!$G$2),0),0),IF(N697="Y",IF('Expense Categories'!$G$4="Y",IF(ISNUMBER(MATCH(H697,'Expense Categories'!$D$2:$D$15,0)),0,($G697-$F697)/'Expense Categories'!$I$1*'Expense Categories'!$G$2),0),0))</f>
        <v>0</v>
      </c>
      <c r="F697" s="18"/>
      <c r="G697" s="26"/>
      <c r="H697" s="20"/>
      <c r="N697" s="34"/>
      <c r="O697" s="63"/>
      <c r="P697" s="63"/>
      <c r="Q697" s="63"/>
    </row>
    <row r="698" spans="1:17" ht="15.75" customHeight="1" x14ac:dyDescent="0.2">
      <c r="A698" s="20"/>
      <c r="B698" s="22"/>
      <c r="C698" s="17">
        <f>IF(O698=0,IF(N698="Y",IF('Expense Categories'!$G$4="Y",G698-ROUND(E698,2)-ROUND(D698,2),Expenses!G698),G698),0)</f>
        <v>0</v>
      </c>
      <c r="D698" s="17">
        <f>IF(H698='Expense Categories'!A$2,IF(N698="Y",IF('Expense Categories'!$G$4="Y",IF(ISNUMBER(MATCH(H698,'Expense Categories'!$D$2:$D$15,0)),0,(($G698-$F698)/2)/'Expense Categories'!$I$1*'Expense Categories'!$G$1),0),0),IF(N698="Y",IF('Expense Categories'!$G$4="Y",IF(ISNUMBER(MATCH(H698,'Expense Categories'!$D$2:$D$15,0)),0,($G698-$F698)/'Expense Categories'!$I$1*'Expense Categories'!$G$1),0),0))</f>
        <v>0</v>
      </c>
      <c r="E698" s="17">
        <f>IF(H698='Expense Categories'!A$2,IF(N698="Y",IF('Expense Categories'!$G$4="Y",IF(ISNUMBER(MATCH(H698,'Expense Categories'!$D$2:$D$15,0)),0,(($G698-$F698)/2)/'Expense Categories'!$I$1*'Expense Categories'!$G$2),0),0),IF(N698="Y",IF('Expense Categories'!$G$4="Y",IF(ISNUMBER(MATCH(H698,'Expense Categories'!$D$2:$D$15,0)),0,($G698-$F698)/'Expense Categories'!$I$1*'Expense Categories'!$G$2),0),0))</f>
        <v>0</v>
      </c>
      <c r="F698" s="18"/>
      <c r="G698" s="26"/>
      <c r="H698" s="20"/>
      <c r="N698" s="34"/>
      <c r="O698" s="63"/>
      <c r="P698" s="63"/>
      <c r="Q698" s="63"/>
    </row>
    <row r="699" spans="1:17" ht="15.75" customHeight="1" x14ac:dyDescent="0.2">
      <c r="A699" s="20"/>
      <c r="B699" s="22"/>
      <c r="C699" s="17">
        <f>IF(O699=0,IF(N699="Y",IF('Expense Categories'!$G$4="Y",G699-ROUND(E699,2)-ROUND(D699,2),Expenses!G699),G699),0)</f>
        <v>0</v>
      </c>
      <c r="D699" s="17">
        <f>IF(H699='Expense Categories'!A$2,IF(N699="Y",IF('Expense Categories'!$G$4="Y",IF(ISNUMBER(MATCH(H699,'Expense Categories'!$D$2:$D$15,0)),0,(($G699-$F699)/2)/'Expense Categories'!$I$1*'Expense Categories'!$G$1),0),0),IF(N699="Y",IF('Expense Categories'!$G$4="Y",IF(ISNUMBER(MATCH(H699,'Expense Categories'!$D$2:$D$15,0)),0,($G699-$F699)/'Expense Categories'!$I$1*'Expense Categories'!$G$1),0),0))</f>
        <v>0</v>
      </c>
      <c r="E699" s="17">
        <f>IF(H699='Expense Categories'!A$2,IF(N699="Y",IF('Expense Categories'!$G$4="Y",IF(ISNUMBER(MATCH(H699,'Expense Categories'!$D$2:$D$15,0)),0,(($G699-$F699)/2)/'Expense Categories'!$I$1*'Expense Categories'!$G$2),0),0),IF(N699="Y",IF('Expense Categories'!$G$4="Y",IF(ISNUMBER(MATCH(H699,'Expense Categories'!$D$2:$D$15,0)),0,($G699-$F699)/'Expense Categories'!$I$1*'Expense Categories'!$G$2),0),0))</f>
        <v>0</v>
      </c>
      <c r="F699" s="18"/>
      <c r="G699" s="26"/>
      <c r="H699" s="20"/>
      <c r="N699" s="34"/>
      <c r="O699" s="63"/>
      <c r="P699" s="63"/>
      <c r="Q699" s="63"/>
    </row>
    <row r="700" spans="1:17" ht="15.75" customHeight="1" x14ac:dyDescent="0.2">
      <c r="A700" s="20"/>
      <c r="B700" s="22"/>
      <c r="C700" s="17">
        <f>IF(O700=0,IF(N700="Y",IF('Expense Categories'!$G$4="Y",G700-ROUND(E700,2)-ROUND(D700,2),Expenses!G700),G700),0)</f>
        <v>0</v>
      </c>
      <c r="D700" s="17">
        <f>IF(H700='Expense Categories'!A$2,IF(N700="Y",IF('Expense Categories'!$G$4="Y",IF(ISNUMBER(MATCH(H700,'Expense Categories'!$D$2:$D$15,0)),0,(($G700-$F700)/2)/'Expense Categories'!$I$1*'Expense Categories'!$G$1),0),0),IF(N700="Y",IF('Expense Categories'!$G$4="Y",IF(ISNUMBER(MATCH(H700,'Expense Categories'!$D$2:$D$15,0)),0,($G700-$F700)/'Expense Categories'!$I$1*'Expense Categories'!$G$1),0),0))</f>
        <v>0</v>
      </c>
      <c r="E700" s="17">
        <f>IF(H700='Expense Categories'!A$2,IF(N700="Y",IF('Expense Categories'!$G$4="Y",IF(ISNUMBER(MATCH(H700,'Expense Categories'!$D$2:$D$15,0)),0,(($G700-$F700)/2)/'Expense Categories'!$I$1*'Expense Categories'!$G$2),0),0),IF(N700="Y",IF('Expense Categories'!$G$4="Y",IF(ISNUMBER(MATCH(H700,'Expense Categories'!$D$2:$D$15,0)),0,($G700-$F700)/'Expense Categories'!$I$1*'Expense Categories'!$G$2),0),0))</f>
        <v>0</v>
      </c>
      <c r="F700" s="18"/>
      <c r="G700" s="26"/>
      <c r="H700" s="20"/>
      <c r="N700" s="34"/>
      <c r="O700" s="63"/>
      <c r="P700" s="63"/>
      <c r="Q700" s="63"/>
    </row>
    <row r="701" spans="1:17" ht="15.75" customHeight="1" x14ac:dyDescent="0.2">
      <c r="A701" s="20"/>
      <c r="B701" s="22"/>
      <c r="C701" s="17">
        <f>IF(O701=0,IF(N701="Y",IF('Expense Categories'!$G$4="Y",G701-ROUND(E701,2)-ROUND(D701,2),Expenses!G701),G701),0)</f>
        <v>0</v>
      </c>
      <c r="D701" s="17">
        <f>IF(H701='Expense Categories'!A$2,IF(N701="Y",IF('Expense Categories'!$G$4="Y",IF(ISNUMBER(MATCH(H701,'Expense Categories'!$D$2:$D$15,0)),0,(($G701-$F701)/2)/'Expense Categories'!$I$1*'Expense Categories'!$G$1),0),0),IF(N701="Y",IF('Expense Categories'!$G$4="Y",IF(ISNUMBER(MATCH(H701,'Expense Categories'!$D$2:$D$15,0)),0,($G701-$F701)/'Expense Categories'!$I$1*'Expense Categories'!$G$1),0),0))</f>
        <v>0</v>
      </c>
      <c r="E701" s="17">
        <f>IF(H701='Expense Categories'!A$2,IF(N701="Y",IF('Expense Categories'!$G$4="Y",IF(ISNUMBER(MATCH(H701,'Expense Categories'!$D$2:$D$15,0)),0,(($G701-$F701)/2)/'Expense Categories'!$I$1*'Expense Categories'!$G$2),0),0),IF(N701="Y",IF('Expense Categories'!$G$4="Y",IF(ISNUMBER(MATCH(H701,'Expense Categories'!$D$2:$D$15,0)),0,($G701-$F701)/'Expense Categories'!$I$1*'Expense Categories'!$G$2),0),0))</f>
        <v>0</v>
      </c>
      <c r="F701" s="18"/>
      <c r="G701" s="26"/>
      <c r="H701" s="20"/>
      <c r="N701" s="34"/>
      <c r="O701" s="63"/>
      <c r="P701" s="63"/>
      <c r="Q701" s="63"/>
    </row>
    <row r="702" spans="1:17" ht="15.75" customHeight="1" x14ac:dyDescent="0.2">
      <c r="A702" s="20"/>
      <c r="B702" s="22"/>
      <c r="C702" s="17">
        <f>IF(O702=0,IF(N702="Y",IF('Expense Categories'!$G$4="Y",G702-ROUND(E702,2)-ROUND(D702,2),Expenses!G702),G702),0)</f>
        <v>0</v>
      </c>
      <c r="D702" s="17">
        <f>IF(H702='Expense Categories'!A$2,IF(N702="Y",IF('Expense Categories'!$G$4="Y",IF(ISNUMBER(MATCH(H702,'Expense Categories'!$D$2:$D$15,0)),0,(($G702-$F702)/2)/'Expense Categories'!$I$1*'Expense Categories'!$G$1),0),0),IF(N702="Y",IF('Expense Categories'!$G$4="Y",IF(ISNUMBER(MATCH(H702,'Expense Categories'!$D$2:$D$15,0)),0,($G702-$F702)/'Expense Categories'!$I$1*'Expense Categories'!$G$1),0),0))</f>
        <v>0</v>
      </c>
      <c r="E702" s="17">
        <f>IF(H702='Expense Categories'!A$2,IF(N702="Y",IF('Expense Categories'!$G$4="Y",IF(ISNUMBER(MATCH(H702,'Expense Categories'!$D$2:$D$15,0)),0,(($G702-$F702)/2)/'Expense Categories'!$I$1*'Expense Categories'!$G$2),0),0),IF(N702="Y",IF('Expense Categories'!$G$4="Y",IF(ISNUMBER(MATCH(H702,'Expense Categories'!$D$2:$D$15,0)),0,($G702-$F702)/'Expense Categories'!$I$1*'Expense Categories'!$G$2),0),0))</f>
        <v>0</v>
      </c>
      <c r="F702" s="18"/>
      <c r="G702" s="26"/>
      <c r="H702" s="20"/>
      <c r="N702" s="34"/>
      <c r="O702" s="63"/>
      <c r="P702" s="63"/>
      <c r="Q702" s="63"/>
    </row>
    <row r="703" spans="1:17" ht="15.75" customHeight="1" x14ac:dyDescent="0.2">
      <c r="A703" s="20"/>
      <c r="B703" s="22"/>
      <c r="C703" s="17">
        <f>IF(O703=0,IF(N703="Y",IF('Expense Categories'!$G$4="Y",G703-ROUND(E703,2)-ROUND(D703,2),Expenses!G703),G703),0)</f>
        <v>0</v>
      </c>
      <c r="D703" s="17">
        <f>IF(H703='Expense Categories'!A$2,IF(N703="Y",IF('Expense Categories'!$G$4="Y",IF(ISNUMBER(MATCH(H703,'Expense Categories'!$D$2:$D$15,0)),0,(($G703-$F703)/2)/'Expense Categories'!$I$1*'Expense Categories'!$G$1),0),0),IF(N703="Y",IF('Expense Categories'!$G$4="Y",IF(ISNUMBER(MATCH(H703,'Expense Categories'!$D$2:$D$15,0)),0,($G703-$F703)/'Expense Categories'!$I$1*'Expense Categories'!$G$1),0),0))</f>
        <v>0</v>
      </c>
      <c r="E703" s="17">
        <f>IF(H703='Expense Categories'!A$2,IF(N703="Y",IF('Expense Categories'!$G$4="Y",IF(ISNUMBER(MATCH(H703,'Expense Categories'!$D$2:$D$15,0)),0,(($G703-$F703)/2)/'Expense Categories'!$I$1*'Expense Categories'!$G$2),0),0),IF(N703="Y",IF('Expense Categories'!$G$4="Y",IF(ISNUMBER(MATCH(H703,'Expense Categories'!$D$2:$D$15,0)),0,($G703-$F703)/'Expense Categories'!$I$1*'Expense Categories'!$G$2),0),0))</f>
        <v>0</v>
      </c>
      <c r="F703" s="18"/>
      <c r="G703" s="26"/>
      <c r="H703" s="20"/>
      <c r="N703" s="34"/>
      <c r="O703" s="63"/>
      <c r="P703" s="63"/>
      <c r="Q703" s="63"/>
    </row>
    <row r="704" spans="1:17" ht="15.75" customHeight="1" x14ac:dyDescent="0.2">
      <c r="A704" s="20"/>
      <c r="B704" s="22"/>
      <c r="C704" s="17">
        <f>IF(O704=0,IF(N704="Y",IF('Expense Categories'!$G$4="Y",G704-ROUND(E704,2)-ROUND(D704,2),Expenses!G704),G704),0)</f>
        <v>0</v>
      </c>
      <c r="D704" s="17">
        <f>IF(H704='Expense Categories'!A$2,IF(N704="Y",IF('Expense Categories'!$G$4="Y",IF(ISNUMBER(MATCH(H704,'Expense Categories'!$D$2:$D$15,0)),0,(($G704-$F704)/2)/'Expense Categories'!$I$1*'Expense Categories'!$G$1),0),0),IF(N704="Y",IF('Expense Categories'!$G$4="Y",IF(ISNUMBER(MATCH(H704,'Expense Categories'!$D$2:$D$15,0)),0,($G704-$F704)/'Expense Categories'!$I$1*'Expense Categories'!$G$1),0),0))</f>
        <v>0</v>
      </c>
      <c r="E704" s="17">
        <f>IF(H704='Expense Categories'!A$2,IF(N704="Y",IF('Expense Categories'!$G$4="Y",IF(ISNUMBER(MATCH(H704,'Expense Categories'!$D$2:$D$15,0)),0,(($G704-$F704)/2)/'Expense Categories'!$I$1*'Expense Categories'!$G$2),0),0),IF(N704="Y",IF('Expense Categories'!$G$4="Y",IF(ISNUMBER(MATCH(H704,'Expense Categories'!$D$2:$D$15,0)),0,($G704-$F704)/'Expense Categories'!$I$1*'Expense Categories'!$G$2),0),0))</f>
        <v>0</v>
      </c>
      <c r="F704" s="18"/>
      <c r="G704" s="26"/>
      <c r="H704" s="20"/>
      <c r="N704" s="34"/>
      <c r="O704" s="63"/>
      <c r="P704" s="63"/>
      <c r="Q704" s="63"/>
    </row>
    <row r="705" spans="1:17" ht="15.75" customHeight="1" x14ac:dyDescent="0.2">
      <c r="A705" s="20"/>
      <c r="B705" s="22"/>
      <c r="C705" s="17">
        <f>IF(O705=0,IF(N705="Y",IF('Expense Categories'!$G$4="Y",G705-ROUND(E705,2)-ROUND(D705,2),Expenses!G705),G705),0)</f>
        <v>0</v>
      </c>
      <c r="D705" s="17">
        <f>IF(H705='Expense Categories'!A$2,IF(N705="Y",IF('Expense Categories'!$G$4="Y",IF(ISNUMBER(MATCH(H705,'Expense Categories'!$D$2:$D$15,0)),0,(($G705-$F705)/2)/'Expense Categories'!$I$1*'Expense Categories'!$G$1),0),0),IF(N705="Y",IF('Expense Categories'!$G$4="Y",IF(ISNUMBER(MATCH(H705,'Expense Categories'!$D$2:$D$15,0)),0,($G705-$F705)/'Expense Categories'!$I$1*'Expense Categories'!$G$1),0),0))</f>
        <v>0</v>
      </c>
      <c r="E705" s="17">
        <f>IF(H705='Expense Categories'!A$2,IF(N705="Y",IF('Expense Categories'!$G$4="Y",IF(ISNUMBER(MATCH(H705,'Expense Categories'!$D$2:$D$15,0)),0,(($G705-$F705)/2)/'Expense Categories'!$I$1*'Expense Categories'!$G$2),0),0),IF(N705="Y",IF('Expense Categories'!$G$4="Y",IF(ISNUMBER(MATCH(H705,'Expense Categories'!$D$2:$D$15,0)),0,($G705-$F705)/'Expense Categories'!$I$1*'Expense Categories'!$G$2),0),0))</f>
        <v>0</v>
      </c>
      <c r="F705" s="18"/>
      <c r="G705" s="26"/>
      <c r="H705" s="20"/>
      <c r="N705" s="34"/>
      <c r="O705" s="63"/>
      <c r="P705" s="63"/>
      <c r="Q705" s="63"/>
    </row>
    <row r="706" spans="1:17" ht="15.75" customHeight="1" x14ac:dyDescent="0.2">
      <c r="A706" s="20"/>
      <c r="B706" s="22"/>
      <c r="C706" s="17">
        <f>IF(O706=0,IF(N706="Y",IF('Expense Categories'!$G$4="Y",G706-ROUND(E706,2)-ROUND(D706,2),Expenses!G706),G706),0)</f>
        <v>0</v>
      </c>
      <c r="D706" s="17">
        <f>IF(H706='Expense Categories'!A$2,IF(N706="Y",IF('Expense Categories'!$G$4="Y",IF(ISNUMBER(MATCH(H706,'Expense Categories'!$D$2:$D$15,0)),0,(($G706-$F706)/2)/'Expense Categories'!$I$1*'Expense Categories'!$G$1),0),0),IF(N706="Y",IF('Expense Categories'!$G$4="Y",IF(ISNUMBER(MATCH(H706,'Expense Categories'!$D$2:$D$15,0)),0,($G706-$F706)/'Expense Categories'!$I$1*'Expense Categories'!$G$1),0),0))</f>
        <v>0</v>
      </c>
      <c r="E706" s="17">
        <f>IF(H706='Expense Categories'!A$2,IF(N706="Y",IF('Expense Categories'!$G$4="Y",IF(ISNUMBER(MATCH(H706,'Expense Categories'!$D$2:$D$15,0)),0,(($G706-$F706)/2)/'Expense Categories'!$I$1*'Expense Categories'!$G$2),0),0),IF(N706="Y",IF('Expense Categories'!$G$4="Y",IF(ISNUMBER(MATCH(H706,'Expense Categories'!$D$2:$D$15,0)),0,($G706-$F706)/'Expense Categories'!$I$1*'Expense Categories'!$G$2),0),0))</f>
        <v>0</v>
      </c>
      <c r="F706" s="18"/>
      <c r="G706" s="26"/>
      <c r="H706" s="20"/>
      <c r="N706" s="34"/>
      <c r="O706" s="63"/>
      <c r="P706" s="63"/>
      <c r="Q706" s="63"/>
    </row>
    <row r="707" spans="1:17" ht="15.75" customHeight="1" x14ac:dyDescent="0.2">
      <c r="A707" s="20"/>
      <c r="B707" s="22"/>
      <c r="C707" s="17">
        <f>IF(O707=0,IF(N707="Y",IF('Expense Categories'!$G$4="Y",G707-ROUND(E707,2)-ROUND(D707,2),Expenses!G707),G707),0)</f>
        <v>0</v>
      </c>
      <c r="D707" s="17">
        <f>IF(H707='Expense Categories'!A$2,IF(N707="Y",IF('Expense Categories'!$G$4="Y",IF(ISNUMBER(MATCH(H707,'Expense Categories'!$D$2:$D$15,0)),0,(($G707-$F707)/2)/'Expense Categories'!$I$1*'Expense Categories'!$G$1),0),0),IF(N707="Y",IF('Expense Categories'!$G$4="Y",IF(ISNUMBER(MATCH(H707,'Expense Categories'!$D$2:$D$15,0)),0,($G707-$F707)/'Expense Categories'!$I$1*'Expense Categories'!$G$1),0),0))</f>
        <v>0</v>
      </c>
      <c r="E707" s="17">
        <f>IF(H707='Expense Categories'!A$2,IF(N707="Y",IF('Expense Categories'!$G$4="Y",IF(ISNUMBER(MATCH(H707,'Expense Categories'!$D$2:$D$15,0)),0,(($G707-$F707)/2)/'Expense Categories'!$I$1*'Expense Categories'!$G$2),0),0),IF(N707="Y",IF('Expense Categories'!$G$4="Y",IF(ISNUMBER(MATCH(H707,'Expense Categories'!$D$2:$D$15,0)),0,($G707-$F707)/'Expense Categories'!$I$1*'Expense Categories'!$G$2),0),0))</f>
        <v>0</v>
      </c>
      <c r="F707" s="18"/>
      <c r="G707" s="26"/>
      <c r="H707" s="20"/>
      <c r="N707" s="34"/>
      <c r="O707" s="63"/>
      <c r="P707" s="63"/>
      <c r="Q707" s="63"/>
    </row>
    <row r="708" spans="1:17" ht="15.75" customHeight="1" x14ac:dyDescent="0.2">
      <c r="A708" s="20"/>
      <c r="B708" s="22"/>
      <c r="C708" s="17">
        <f>IF(O708=0,IF(N708="Y",IF('Expense Categories'!$G$4="Y",G708-ROUND(E708,2)-ROUND(D708,2),Expenses!G708),G708),0)</f>
        <v>0</v>
      </c>
      <c r="D708" s="17">
        <f>IF(H708='Expense Categories'!A$2,IF(N708="Y",IF('Expense Categories'!$G$4="Y",IF(ISNUMBER(MATCH(H708,'Expense Categories'!$D$2:$D$15,0)),0,(($G708-$F708)/2)/'Expense Categories'!$I$1*'Expense Categories'!$G$1),0),0),IF(N708="Y",IF('Expense Categories'!$G$4="Y",IF(ISNUMBER(MATCH(H708,'Expense Categories'!$D$2:$D$15,0)),0,($G708-$F708)/'Expense Categories'!$I$1*'Expense Categories'!$G$1),0),0))</f>
        <v>0</v>
      </c>
      <c r="E708" s="17">
        <f>IF(H708='Expense Categories'!A$2,IF(N708="Y",IF('Expense Categories'!$G$4="Y",IF(ISNUMBER(MATCH(H708,'Expense Categories'!$D$2:$D$15,0)),0,(($G708-$F708)/2)/'Expense Categories'!$I$1*'Expense Categories'!$G$2),0),0),IF(N708="Y",IF('Expense Categories'!$G$4="Y",IF(ISNUMBER(MATCH(H708,'Expense Categories'!$D$2:$D$15,0)),0,($G708-$F708)/'Expense Categories'!$I$1*'Expense Categories'!$G$2),0),0))</f>
        <v>0</v>
      </c>
      <c r="F708" s="18"/>
      <c r="G708" s="26"/>
      <c r="H708" s="20"/>
      <c r="N708" s="34"/>
      <c r="O708" s="63"/>
      <c r="P708" s="63"/>
      <c r="Q708" s="63"/>
    </row>
    <row r="709" spans="1:17" ht="15.75" customHeight="1" x14ac:dyDescent="0.2">
      <c r="A709" s="20"/>
      <c r="B709" s="22"/>
      <c r="C709" s="17">
        <f>IF(O709=0,IF(N709="Y",IF('Expense Categories'!$G$4="Y",G709-ROUND(E709,2)-ROUND(D709,2),Expenses!G709),G709),0)</f>
        <v>0</v>
      </c>
      <c r="D709" s="17">
        <f>IF(H709='Expense Categories'!A$2,IF(N709="Y",IF('Expense Categories'!$G$4="Y",IF(ISNUMBER(MATCH(H709,'Expense Categories'!$D$2:$D$15,0)),0,(($G709-$F709)/2)/'Expense Categories'!$I$1*'Expense Categories'!$G$1),0),0),IF(N709="Y",IF('Expense Categories'!$G$4="Y",IF(ISNUMBER(MATCH(H709,'Expense Categories'!$D$2:$D$15,0)),0,($G709-$F709)/'Expense Categories'!$I$1*'Expense Categories'!$G$1),0),0))</f>
        <v>0</v>
      </c>
      <c r="E709" s="17">
        <f>IF(H709='Expense Categories'!A$2,IF(N709="Y",IF('Expense Categories'!$G$4="Y",IF(ISNUMBER(MATCH(H709,'Expense Categories'!$D$2:$D$15,0)),0,(($G709-$F709)/2)/'Expense Categories'!$I$1*'Expense Categories'!$G$2),0),0),IF(N709="Y",IF('Expense Categories'!$G$4="Y",IF(ISNUMBER(MATCH(H709,'Expense Categories'!$D$2:$D$15,0)),0,($G709-$F709)/'Expense Categories'!$I$1*'Expense Categories'!$G$2),0),0))</f>
        <v>0</v>
      </c>
      <c r="F709" s="18"/>
      <c r="G709" s="26"/>
      <c r="H709" s="20"/>
      <c r="N709" s="34"/>
      <c r="O709" s="63"/>
      <c r="P709" s="63"/>
      <c r="Q709" s="63"/>
    </row>
    <row r="710" spans="1:17" ht="15.75" customHeight="1" x14ac:dyDescent="0.2">
      <c r="A710" s="20"/>
      <c r="B710" s="22"/>
      <c r="C710" s="17">
        <f>IF(O710=0,IF(N710="Y",IF('Expense Categories'!$G$4="Y",G710-ROUND(E710,2)-ROUND(D710,2),Expenses!G710),G710),0)</f>
        <v>0</v>
      </c>
      <c r="D710" s="17">
        <f>IF(H710='Expense Categories'!A$2,IF(N710="Y",IF('Expense Categories'!$G$4="Y",IF(ISNUMBER(MATCH(H710,'Expense Categories'!$D$2:$D$15,0)),0,(($G710-$F710)/2)/'Expense Categories'!$I$1*'Expense Categories'!$G$1),0),0),IF(N710="Y",IF('Expense Categories'!$G$4="Y",IF(ISNUMBER(MATCH(H710,'Expense Categories'!$D$2:$D$15,0)),0,($G710-$F710)/'Expense Categories'!$I$1*'Expense Categories'!$G$1),0),0))</f>
        <v>0</v>
      </c>
      <c r="E710" s="17">
        <f>IF(H710='Expense Categories'!A$2,IF(N710="Y",IF('Expense Categories'!$G$4="Y",IF(ISNUMBER(MATCH(H710,'Expense Categories'!$D$2:$D$15,0)),0,(($G710-$F710)/2)/'Expense Categories'!$I$1*'Expense Categories'!$G$2),0),0),IF(N710="Y",IF('Expense Categories'!$G$4="Y",IF(ISNUMBER(MATCH(H710,'Expense Categories'!$D$2:$D$15,0)),0,($G710-$F710)/'Expense Categories'!$I$1*'Expense Categories'!$G$2),0),0))</f>
        <v>0</v>
      </c>
      <c r="F710" s="18"/>
      <c r="G710" s="26"/>
      <c r="H710" s="20"/>
      <c r="N710" s="34"/>
      <c r="O710" s="63"/>
      <c r="P710" s="63"/>
      <c r="Q710" s="63"/>
    </row>
    <row r="711" spans="1:17" ht="15.75" customHeight="1" x14ac:dyDescent="0.2">
      <c r="A711" s="20"/>
      <c r="B711" s="22"/>
      <c r="C711" s="17">
        <f>IF(O711=0,IF(N711="Y",IF('Expense Categories'!$G$4="Y",G711-ROUND(E711,2)-ROUND(D711,2),Expenses!G711),G711),0)</f>
        <v>0</v>
      </c>
      <c r="D711" s="17">
        <f>IF(H711='Expense Categories'!A$2,IF(N711="Y",IF('Expense Categories'!$G$4="Y",IF(ISNUMBER(MATCH(H711,'Expense Categories'!$D$2:$D$15,0)),0,(($G711-$F711)/2)/'Expense Categories'!$I$1*'Expense Categories'!$G$1),0),0),IF(N711="Y",IF('Expense Categories'!$G$4="Y",IF(ISNUMBER(MATCH(H711,'Expense Categories'!$D$2:$D$15,0)),0,($G711-$F711)/'Expense Categories'!$I$1*'Expense Categories'!$G$1),0),0))</f>
        <v>0</v>
      </c>
      <c r="E711" s="17">
        <f>IF(H711='Expense Categories'!A$2,IF(N711="Y",IF('Expense Categories'!$G$4="Y",IF(ISNUMBER(MATCH(H711,'Expense Categories'!$D$2:$D$15,0)),0,(($G711-$F711)/2)/'Expense Categories'!$I$1*'Expense Categories'!$G$2),0),0),IF(N711="Y",IF('Expense Categories'!$G$4="Y",IF(ISNUMBER(MATCH(H711,'Expense Categories'!$D$2:$D$15,0)),0,($G711-$F711)/'Expense Categories'!$I$1*'Expense Categories'!$G$2),0),0))</f>
        <v>0</v>
      </c>
      <c r="F711" s="18"/>
      <c r="G711" s="26"/>
      <c r="H711" s="20"/>
      <c r="N711" s="34"/>
      <c r="O711" s="63"/>
      <c r="P711" s="63"/>
      <c r="Q711" s="63"/>
    </row>
    <row r="712" spans="1:17" ht="15.75" customHeight="1" x14ac:dyDescent="0.2">
      <c r="A712" s="20"/>
      <c r="B712" s="22"/>
      <c r="C712" s="17">
        <f>IF(O712=0,IF(N712="Y",IF('Expense Categories'!$G$4="Y",G712-ROUND(E712,2)-ROUND(D712,2),Expenses!G712),G712),0)</f>
        <v>0</v>
      </c>
      <c r="D712" s="17">
        <f>IF(H712='Expense Categories'!A$2,IF(N712="Y",IF('Expense Categories'!$G$4="Y",IF(ISNUMBER(MATCH(H712,'Expense Categories'!$D$2:$D$15,0)),0,(($G712-$F712)/2)/'Expense Categories'!$I$1*'Expense Categories'!$G$1),0),0),IF(N712="Y",IF('Expense Categories'!$G$4="Y",IF(ISNUMBER(MATCH(H712,'Expense Categories'!$D$2:$D$15,0)),0,($G712-$F712)/'Expense Categories'!$I$1*'Expense Categories'!$G$1),0),0))</f>
        <v>0</v>
      </c>
      <c r="E712" s="17">
        <f>IF(H712='Expense Categories'!A$2,IF(N712="Y",IF('Expense Categories'!$G$4="Y",IF(ISNUMBER(MATCH(H712,'Expense Categories'!$D$2:$D$15,0)),0,(($G712-$F712)/2)/'Expense Categories'!$I$1*'Expense Categories'!$G$2),0),0),IF(N712="Y",IF('Expense Categories'!$G$4="Y",IF(ISNUMBER(MATCH(H712,'Expense Categories'!$D$2:$D$15,0)),0,($G712-$F712)/'Expense Categories'!$I$1*'Expense Categories'!$G$2),0),0))</f>
        <v>0</v>
      </c>
      <c r="F712" s="18"/>
      <c r="G712" s="26"/>
      <c r="H712" s="20"/>
      <c r="N712" s="34"/>
      <c r="O712" s="63"/>
      <c r="P712" s="63"/>
      <c r="Q712" s="63"/>
    </row>
    <row r="713" spans="1:17" ht="15.75" customHeight="1" x14ac:dyDescent="0.2">
      <c r="A713" s="20"/>
      <c r="B713" s="22"/>
      <c r="C713" s="17">
        <f>IF(O713=0,IF(N713="Y",IF('Expense Categories'!$G$4="Y",G713-ROUND(E713,2)-ROUND(D713,2),Expenses!G713),G713),0)</f>
        <v>0</v>
      </c>
      <c r="D713" s="17">
        <f>IF(H713='Expense Categories'!A$2,IF(N713="Y",IF('Expense Categories'!$G$4="Y",IF(ISNUMBER(MATCH(H713,'Expense Categories'!$D$2:$D$15,0)),0,(($G713-$F713)/2)/'Expense Categories'!$I$1*'Expense Categories'!$G$1),0),0),IF(N713="Y",IF('Expense Categories'!$G$4="Y",IF(ISNUMBER(MATCH(H713,'Expense Categories'!$D$2:$D$15,0)),0,($G713-$F713)/'Expense Categories'!$I$1*'Expense Categories'!$G$1),0),0))</f>
        <v>0</v>
      </c>
      <c r="E713" s="17">
        <f>IF(H713='Expense Categories'!A$2,IF(N713="Y",IF('Expense Categories'!$G$4="Y",IF(ISNUMBER(MATCH(H713,'Expense Categories'!$D$2:$D$15,0)),0,(($G713-$F713)/2)/'Expense Categories'!$I$1*'Expense Categories'!$G$2),0),0),IF(N713="Y",IF('Expense Categories'!$G$4="Y",IF(ISNUMBER(MATCH(H713,'Expense Categories'!$D$2:$D$15,0)),0,($G713-$F713)/'Expense Categories'!$I$1*'Expense Categories'!$G$2),0),0))</f>
        <v>0</v>
      </c>
      <c r="F713" s="18"/>
      <c r="G713" s="26"/>
      <c r="H713" s="20"/>
      <c r="N713" s="34"/>
      <c r="O713" s="63"/>
      <c r="P713" s="63"/>
      <c r="Q713" s="63"/>
    </row>
    <row r="714" spans="1:17" ht="15.75" customHeight="1" x14ac:dyDescent="0.2">
      <c r="A714" s="20"/>
      <c r="B714" s="22"/>
      <c r="C714" s="17">
        <f>IF(O714=0,IF(N714="Y",IF('Expense Categories'!$G$4="Y",G714-ROUND(E714,2)-ROUND(D714,2),Expenses!G714),G714),0)</f>
        <v>0</v>
      </c>
      <c r="D714" s="17">
        <f>IF(H714='Expense Categories'!A$2,IF(N714="Y",IF('Expense Categories'!$G$4="Y",IF(ISNUMBER(MATCH(H714,'Expense Categories'!$D$2:$D$15,0)),0,(($G714-$F714)/2)/'Expense Categories'!$I$1*'Expense Categories'!$G$1),0),0),IF(N714="Y",IF('Expense Categories'!$G$4="Y",IF(ISNUMBER(MATCH(H714,'Expense Categories'!$D$2:$D$15,0)),0,($G714-$F714)/'Expense Categories'!$I$1*'Expense Categories'!$G$1),0),0))</f>
        <v>0</v>
      </c>
      <c r="E714" s="17">
        <f>IF(H714='Expense Categories'!A$2,IF(N714="Y",IF('Expense Categories'!$G$4="Y",IF(ISNUMBER(MATCH(H714,'Expense Categories'!$D$2:$D$15,0)),0,(($G714-$F714)/2)/'Expense Categories'!$I$1*'Expense Categories'!$G$2),0),0),IF(N714="Y",IF('Expense Categories'!$G$4="Y",IF(ISNUMBER(MATCH(H714,'Expense Categories'!$D$2:$D$15,0)),0,($G714-$F714)/'Expense Categories'!$I$1*'Expense Categories'!$G$2),0),0))</f>
        <v>0</v>
      </c>
      <c r="F714" s="18"/>
      <c r="G714" s="26"/>
      <c r="H714" s="20"/>
      <c r="N714" s="34"/>
      <c r="O714" s="63"/>
      <c r="P714" s="63"/>
      <c r="Q714" s="63"/>
    </row>
    <row r="715" spans="1:17" ht="15.75" customHeight="1" x14ac:dyDescent="0.2">
      <c r="A715" s="20"/>
      <c r="B715" s="22"/>
      <c r="C715" s="17">
        <f>IF(O715=0,IF(N715="Y",IF('Expense Categories'!$G$4="Y",G715-ROUND(E715,2)-ROUND(D715,2),Expenses!G715),G715),0)</f>
        <v>0</v>
      </c>
      <c r="D715" s="17">
        <f>IF(H715='Expense Categories'!A$2,IF(N715="Y",IF('Expense Categories'!$G$4="Y",IF(ISNUMBER(MATCH(H715,'Expense Categories'!$D$2:$D$15,0)),0,(($G715-$F715)/2)/'Expense Categories'!$I$1*'Expense Categories'!$G$1),0),0),IF(N715="Y",IF('Expense Categories'!$G$4="Y",IF(ISNUMBER(MATCH(H715,'Expense Categories'!$D$2:$D$15,0)),0,($G715-$F715)/'Expense Categories'!$I$1*'Expense Categories'!$G$1),0),0))</f>
        <v>0</v>
      </c>
      <c r="E715" s="17">
        <f>IF(H715='Expense Categories'!A$2,IF(N715="Y",IF('Expense Categories'!$G$4="Y",IF(ISNUMBER(MATCH(H715,'Expense Categories'!$D$2:$D$15,0)),0,(($G715-$F715)/2)/'Expense Categories'!$I$1*'Expense Categories'!$G$2),0),0),IF(N715="Y",IF('Expense Categories'!$G$4="Y",IF(ISNUMBER(MATCH(H715,'Expense Categories'!$D$2:$D$15,0)),0,($G715-$F715)/'Expense Categories'!$I$1*'Expense Categories'!$G$2),0),0))</f>
        <v>0</v>
      </c>
      <c r="F715" s="18"/>
      <c r="G715" s="26"/>
      <c r="H715" s="20"/>
      <c r="N715" s="34"/>
      <c r="O715" s="63"/>
      <c r="P715" s="63"/>
      <c r="Q715" s="63"/>
    </row>
    <row r="716" spans="1:17" ht="15.75" customHeight="1" x14ac:dyDescent="0.2">
      <c r="A716" s="20"/>
      <c r="B716" s="22"/>
      <c r="C716" s="17">
        <f>IF(O716=0,IF(N716="Y",IF('Expense Categories'!$G$4="Y",G716-ROUND(E716,2)-ROUND(D716,2),Expenses!G716),G716),0)</f>
        <v>0</v>
      </c>
      <c r="D716" s="17">
        <f>IF(H716='Expense Categories'!A$2,IF(N716="Y",IF('Expense Categories'!$G$4="Y",IF(ISNUMBER(MATCH(H716,'Expense Categories'!$D$2:$D$15,0)),0,(($G716-$F716)/2)/'Expense Categories'!$I$1*'Expense Categories'!$G$1),0),0),IF(N716="Y",IF('Expense Categories'!$G$4="Y",IF(ISNUMBER(MATCH(H716,'Expense Categories'!$D$2:$D$15,0)),0,($G716-$F716)/'Expense Categories'!$I$1*'Expense Categories'!$G$1),0),0))</f>
        <v>0</v>
      </c>
      <c r="E716" s="17">
        <f>IF(H716='Expense Categories'!A$2,IF(N716="Y",IF('Expense Categories'!$G$4="Y",IF(ISNUMBER(MATCH(H716,'Expense Categories'!$D$2:$D$15,0)),0,(($G716-$F716)/2)/'Expense Categories'!$I$1*'Expense Categories'!$G$2),0),0),IF(N716="Y",IF('Expense Categories'!$G$4="Y",IF(ISNUMBER(MATCH(H716,'Expense Categories'!$D$2:$D$15,0)),0,($G716-$F716)/'Expense Categories'!$I$1*'Expense Categories'!$G$2),0),0))</f>
        <v>0</v>
      </c>
      <c r="F716" s="18"/>
      <c r="G716" s="26"/>
      <c r="H716" s="20"/>
      <c r="N716" s="34"/>
      <c r="O716" s="63"/>
      <c r="P716" s="63"/>
      <c r="Q716" s="63"/>
    </row>
    <row r="717" spans="1:17" ht="15.75" customHeight="1" x14ac:dyDescent="0.2">
      <c r="A717" s="20"/>
      <c r="B717" s="22"/>
      <c r="C717" s="17">
        <f>IF(O717=0,IF(N717="Y",IF('Expense Categories'!$G$4="Y",G717-ROUND(E717,2)-ROUND(D717,2),Expenses!G717),G717),0)</f>
        <v>0</v>
      </c>
      <c r="D717" s="17">
        <f>IF(H717='Expense Categories'!A$2,IF(N717="Y",IF('Expense Categories'!$G$4="Y",IF(ISNUMBER(MATCH(H717,'Expense Categories'!$D$2:$D$15,0)),0,(($G717-$F717)/2)/'Expense Categories'!$I$1*'Expense Categories'!$G$1),0),0),IF(N717="Y",IF('Expense Categories'!$G$4="Y",IF(ISNUMBER(MATCH(H717,'Expense Categories'!$D$2:$D$15,0)),0,($G717-$F717)/'Expense Categories'!$I$1*'Expense Categories'!$G$1),0),0))</f>
        <v>0</v>
      </c>
      <c r="E717" s="17">
        <f>IF(H717='Expense Categories'!A$2,IF(N717="Y",IF('Expense Categories'!$G$4="Y",IF(ISNUMBER(MATCH(H717,'Expense Categories'!$D$2:$D$15,0)),0,(($G717-$F717)/2)/'Expense Categories'!$I$1*'Expense Categories'!$G$2),0),0),IF(N717="Y",IF('Expense Categories'!$G$4="Y",IF(ISNUMBER(MATCH(H717,'Expense Categories'!$D$2:$D$15,0)),0,($G717-$F717)/'Expense Categories'!$I$1*'Expense Categories'!$G$2),0),0))</f>
        <v>0</v>
      </c>
      <c r="F717" s="18"/>
      <c r="G717" s="26"/>
      <c r="H717" s="20"/>
      <c r="N717" s="34"/>
      <c r="O717" s="63"/>
      <c r="P717" s="63"/>
      <c r="Q717" s="63"/>
    </row>
    <row r="718" spans="1:17" ht="15.75" customHeight="1" x14ac:dyDescent="0.2">
      <c r="A718" s="20"/>
      <c r="B718" s="22"/>
      <c r="C718" s="17">
        <f>IF(O718=0,IF(N718="Y",IF('Expense Categories'!$G$4="Y",G718-ROUND(E718,2)-ROUND(D718,2),Expenses!G718),G718),0)</f>
        <v>0</v>
      </c>
      <c r="D718" s="17">
        <f>IF(H718='Expense Categories'!A$2,IF(N718="Y",IF('Expense Categories'!$G$4="Y",IF(ISNUMBER(MATCH(H718,'Expense Categories'!$D$2:$D$15,0)),0,(($G718-$F718)/2)/'Expense Categories'!$I$1*'Expense Categories'!$G$1),0),0),IF(N718="Y",IF('Expense Categories'!$G$4="Y",IF(ISNUMBER(MATCH(H718,'Expense Categories'!$D$2:$D$15,0)),0,($G718-$F718)/'Expense Categories'!$I$1*'Expense Categories'!$G$1),0),0))</f>
        <v>0</v>
      </c>
      <c r="E718" s="17">
        <f>IF(H718='Expense Categories'!A$2,IF(N718="Y",IF('Expense Categories'!$G$4="Y",IF(ISNUMBER(MATCH(H718,'Expense Categories'!$D$2:$D$15,0)),0,(($G718-$F718)/2)/'Expense Categories'!$I$1*'Expense Categories'!$G$2),0),0),IF(N718="Y",IF('Expense Categories'!$G$4="Y",IF(ISNUMBER(MATCH(H718,'Expense Categories'!$D$2:$D$15,0)),0,($G718-$F718)/'Expense Categories'!$I$1*'Expense Categories'!$G$2),0),0))</f>
        <v>0</v>
      </c>
      <c r="F718" s="18"/>
      <c r="G718" s="26"/>
      <c r="H718" s="20"/>
      <c r="N718" s="34"/>
      <c r="O718" s="63"/>
      <c r="P718" s="63"/>
      <c r="Q718" s="63"/>
    </row>
    <row r="719" spans="1:17" ht="15.75" customHeight="1" x14ac:dyDescent="0.2">
      <c r="A719" s="20"/>
      <c r="B719" s="22"/>
      <c r="C719" s="17">
        <f>IF(O719=0,IF(N719="Y",IF('Expense Categories'!$G$4="Y",G719-ROUND(E719,2)-ROUND(D719,2),Expenses!G719),G719),0)</f>
        <v>0</v>
      </c>
      <c r="D719" s="17">
        <f>IF(H719='Expense Categories'!A$2,IF(N719="Y",IF('Expense Categories'!$G$4="Y",IF(ISNUMBER(MATCH(H719,'Expense Categories'!$D$2:$D$15,0)),0,(($G719-$F719)/2)/'Expense Categories'!$I$1*'Expense Categories'!$G$1),0),0),IF(N719="Y",IF('Expense Categories'!$G$4="Y",IF(ISNUMBER(MATCH(H719,'Expense Categories'!$D$2:$D$15,0)),0,($G719-$F719)/'Expense Categories'!$I$1*'Expense Categories'!$G$1),0),0))</f>
        <v>0</v>
      </c>
      <c r="E719" s="17">
        <f>IF(H719='Expense Categories'!A$2,IF(N719="Y",IF('Expense Categories'!$G$4="Y",IF(ISNUMBER(MATCH(H719,'Expense Categories'!$D$2:$D$15,0)),0,(($G719-$F719)/2)/'Expense Categories'!$I$1*'Expense Categories'!$G$2),0),0),IF(N719="Y",IF('Expense Categories'!$G$4="Y",IF(ISNUMBER(MATCH(H719,'Expense Categories'!$D$2:$D$15,0)),0,($G719-$F719)/'Expense Categories'!$I$1*'Expense Categories'!$G$2),0),0))</f>
        <v>0</v>
      </c>
      <c r="F719" s="18"/>
      <c r="G719" s="26"/>
      <c r="H719" s="20"/>
      <c r="N719" s="34"/>
      <c r="O719" s="63"/>
      <c r="P719" s="63"/>
      <c r="Q719" s="63"/>
    </row>
    <row r="720" spans="1:17" ht="15.75" customHeight="1" x14ac:dyDescent="0.2">
      <c r="A720" s="20"/>
      <c r="B720" s="22"/>
      <c r="C720" s="17">
        <f>IF(O720=0,IF(N720="Y",IF('Expense Categories'!$G$4="Y",G720-ROUND(E720,2)-ROUND(D720,2),Expenses!G720),G720),0)</f>
        <v>0</v>
      </c>
      <c r="D720" s="17">
        <f>IF(H720='Expense Categories'!A$2,IF(N720="Y",IF('Expense Categories'!$G$4="Y",IF(ISNUMBER(MATCH(H720,'Expense Categories'!$D$2:$D$15,0)),0,(($G720-$F720)/2)/'Expense Categories'!$I$1*'Expense Categories'!$G$1),0),0),IF(N720="Y",IF('Expense Categories'!$G$4="Y",IF(ISNUMBER(MATCH(H720,'Expense Categories'!$D$2:$D$15,0)),0,($G720-$F720)/'Expense Categories'!$I$1*'Expense Categories'!$G$1),0),0))</f>
        <v>0</v>
      </c>
      <c r="E720" s="17">
        <f>IF(H720='Expense Categories'!A$2,IF(N720="Y",IF('Expense Categories'!$G$4="Y",IF(ISNUMBER(MATCH(H720,'Expense Categories'!$D$2:$D$15,0)),0,(($G720-$F720)/2)/'Expense Categories'!$I$1*'Expense Categories'!$G$2),0),0),IF(N720="Y",IF('Expense Categories'!$G$4="Y",IF(ISNUMBER(MATCH(H720,'Expense Categories'!$D$2:$D$15,0)),0,($G720-$F720)/'Expense Categories'!$I$1*'Expense Categories'!$G$2),0),0))</f>
        <v>0</v>
      </c>
      <c r="F720" s="18"/>
      <c r="G720" s="26"/>
      <c r="H720" s="20"/>
      <c r="N720" s="34"/>
      <c r="O720" s="63"/>
      <c r="P720" s="63"/>
      <c r="Q720" s="63"/>
    </row>
    <row r="721" spans="1:17" ht="15.75" customHeight="1" x14ac:dyDescent="0.2">
      <c r="A721" s="20"/>
      <c r="B721" s="22"/>
      <c r="C721" s="17">
        <f>IF(O721=0,IF(N721="Y",IF('Expense Categories'!$G$4="Y",G721-ROUND(E721,2)-ROUND(D721,2),Expenses!G721),G721),0)</f>
        <v>0</v>
      </c>
      <c r="D721" s="17">
        <f>IF(H721='Expense Categories'!A$2,IF(N721="Y",IF('Expense Categories'!$G$4="Y",IF(ISNUMBER(MATCH(H721,'Expense Categories'!$D$2:$D$15,0)),0,(($G721-$F721)/2)/'Expense Categories'!$I$1*'Expense Categories'!$G$1),0),0),IF(N721="Y",IF('Expense Categories'!$G$4="Y",IF(ISNUMBER(MATCH(H721,'Expense Categories'!$D$2:$D$15,0)),0,($G721-$F721)/'Expense Categories'!$I$1*'Expense Categories'!$G$1),0),0))</f>
        <v>0</v>
      </c>
      <c r="E721" s="17">
        <f>IF(H721='Expense Categories'!A$2,IF(N721="Y",IF('Expense Categories'!$G$4="Y",IF(ISNUMBER(MATCH(H721,'Expense Categories'!$D$2:$D$15,0)),0,(($G721-$F721)/2)/'Expense Categories'!$I$1*'Expense Categories'!$G$2),0),0),IF(N721="Y",IF('Expense Categories'!$G$4="Y",IF(ISNUMBER(MATCH(H721,'Expense Categories'!$D$2:$D$15,0)),0,($G721-$F721)/'Expense Categories'!$I$1*'Expense Categories'!$G$2),0),0))</f>
        <v>0</v>
      </c>
      <c r="F721" s="18"/>
      <c r="G721" s="26"/>
      <c r="H721" s="20"/>
      <c r="N721" s="34"/>
      <c r="O721" s="63"/>
      <c r="P721" s="63"/>
      <c r="Q721" s="63"/>
    </row>
    <row r="722" spans="1:17" ht="15.75" customHeight="1" x14ac:dyDescent="0.2">
      <c r="A722" s="20"/>
      <c r="B722" s="22"/>
      <c r="C722" s="17">
        <f>IF(O722=0,IF(N722="Y",IF('Expense Categories'!$G$4="Y",G722-ROUND(E722,2)-ROUND(D722,2),Expenses!G722),G722),0)</f>
        <v>0</v>
      </c>
      <c r="D722" s="17">
        <f>IF(H722='Expense Categories'!A$2,IF(N722="Y",IF('Expense Categories'!$G$4="Y",IF(ISNUMBER(MATCH(H722,'Expense Categories'!$D$2:$D$15,0)),0,(($G722-$F722)/2)/'Expense Categories'!$I$1*'Expense Categories'!$G$1),0),0),IF(N722="Y",IF('Expense Categories'!$G$4="Y",IF(ISNUMBER(MATCH(H722,'Expense Categories'!$D$2:$D$15,0)),0,($G722-$F722)/'Expense Categories'!$I$1*'Expense Categories'!$G$1),0),0))</f>
        <v>0</v>
      </c>
      <c r="E722" s="17">
        <f>IF(H722='Expense Categories'!A$2,IF(N722="Y",IF('Expense Categories'!$G$4="Y",IF(ISNUMBER(MATCH(H722,'Expense Categories'!$D$2:$D$15,0)),0,(($G722-$F722)/2)/'Expense Categories'!$I$1*'Expense Categories'!$G$2),0),0),IF(N722="Y",IF('Expense Categories'!$G$4="Y",IF(ISNUMBER(MATCH(H722,'Expense Categories'!$D$2:$D$15,0)),0,($G722-$F722)/'Expense Categories'!$I$1*'Expense Categories'!$G$2),0),0))</f>
        <v>0</v>
      </c>
      <c r="F722" s="18"/>
      <c r="G722" s="26"/>
      <c r="H722" s="20"/>
      <c r="N722" s="34"/>
      <c r="O722" s="63"/>
      <c r="P722" s="63"/>
      <c r="Q722" s="63"/>
    </row>
    <row r="723" spans="1:17" ht="15.75" customHeight="1" x14ac:dyDescent="0.2">
      <c r="A723" s="20"/>
      <c r="B723" s="22"/>
      <c r="C723" s="17">
        <f>IF(O723=0,IF(N723="Y",IF('Expense Categories'!$G$4="Y",G723-ROUND(E723,2)-ROUND(D723,2),Expenses!G723),G723),0)</f>
        <v>0</v>
      </c>
      <c r="D723" s="17">
        <f>IF(H723='Expense Categories'!A$2,IF(N723="Y",IF('Expense Categories'!$G$4="Y",IF(ISNUMBER(MATCH(H723,'Expense Categories'!$D$2:$D$15,0)),0,(($G723-$F723)/2)/'Expense Categories'!$I$1*'Expense Categories'!$G$1),0),0),IF(N723="Y",IF('Expense Categories'!$G$4="Y",IF(ISNUMBER(MATCH(H723,'Expense Categories'!$D$2:$D$15,0)),0,($G723-$F723)/'Expense Categories'!$I$1*'Expense Categories'!$G$1),0),0))</f>
        <v>0</v>
      </c>
      <c r="E723" s="17">
        <f>IF(H723='Expense Categories'!A$2,IF(N723="Y",IF('Expense Categories'!$G$4="Y",IF(ISNUMBER(MATCH(H723,'Expense Categories'!$D$2:$D$15,0)),0,(($G723-$F723)/2)/'Expense Categories'!$I$1*'Expense Categories'!$G$2),0),0),IF(N723="Y",IF('Expense Categories'!$G$4="Y",IF(ISNUMBER(MATCH(H723,'Expense Categories'!$D$2:$D$15,0)),0,($G723-$F723)/'Expense Categories'!$I$1*'Expense Categories'!$G$2),0),0))</f>
        <v>0</v>
      </c>
      <c r="F723" s="18"/>
      <c r="G723" s="26"/>
      <c r="H723" s="20"/>
      <c r="N723" s="34"/>
      <c r="O723" s="63"/>
      <c r="P723" s="63"/>
      <c r="Q723" s="63"/>
    </row>
    <row r="724" spans="1:17" ht="15.75" customHeight="1" x14ac:dyDescent="0.2">
      <c r="A724" s="20"/>
      <c r="B724" s="22"/>
      <c r="C724" s="17">
        <f>IF(O724=0,IF(N724="Y",IF('Expense Categories'!$G$4="Y",G724-ROUND(E724,2)-ROUND(D724,2),Expenses!G724),G724),0)</f>
        <v>0</v>
      </c>
      <c r="D724" s="17">
        <f>IF(H724='Expense Categories'!A$2,IF(N724="Y",IF('Expense Categories'!$G$4="Y",IF(ISNUMBER(MATCH(H724,'Expense Categories'!$D$2:$D$15,0)),0,(($G724-$F724)/2)/'Expense Categories'!$I$1*'Expense Categories'!$G$1),0),0),IF(N724="Y",IF('Expense Categories'!$G$4="Y",IF(ISNUMBER(MATCH(H724,'Expense Categories'!$D$2:$D$15,0)),0,($G724-$F724)/'Expense Categories'!$I$1*'Expense Categories'!$G$1),0),0))</f>
        <v>0</v>
      </c>
      <c r="E724" s="17">
        <f>IF(H724='Expense Categories'!A$2,IF(N724="Y",IF('Expense Categories'!$G$4="Y",IF(ISNUMBER(MATCH(H724,'Expense Categories'!$D$2:$D$15,0)),0,(($G724-$F724)/2)/'Expense Categories'!$I$1*'Expense Categories'!$G$2),0),0),IF(N724="Y",IF('Expense Categories'!$G$4="Y",IF(ISNUMBER(MATCH(H724,'Expense Categories'!$D$2:$D$15,0)),0,($G724-$F724)/'Expense Categories'!$I$1*'Expense Categories'!$G$2),0),0))</f>
        <v>0</v>
      </c>
      <c r="F724" s="18"/>
      <c r="G724" s="26"/>
      <c r="H724" s="20"/>
      <c r="N724" s="34"/>
      <c r="O724" s="63"/>
      <c r="P724" s="63"/>
      <c r="Q724" s="63"/>
    </row>
    <row r="725" spans="1:17" ht="15.75" customHeight="1" x14ac:dyDescent="0.2">
      <c r="A725" s="20"/>
      <c r="B725" s="22"/>
      <c r="C725" s="17">
        <f>IF(O725=0,IF(N725="Y",IF('Expense Categories'!$G$4="Y",G725-ROUND(E725,2)-ROUND(D725,2),Expenses!G725),G725),0)</f>
        <v>0</v>
      </c>
      <c r="D725" s="17">
        <f>IF(H725='Expense Categories'!A$2,IF(N725="Y",IF('Expense Categories'!$G$4="Y",IF(ISNUMBER(MATCH(H725,'Expense Categories'!$D$2:$D$15,0)),0,(($G725-$F725)/2)/'Expense Categories'!$I$1*'Expense Categories'!$G$1),0),0),IF(N725="Y",IF('Expense Categories'!$G$4="Y",IF(ISNUMBER(MATCH(H725,'Expense Categories'!$D$2:$D$15,0)),0,($G725-$F725)/'Expense Categories'!$I$1*'Expense Categories'!$G$1),0),0))</f>
        <v>0</v>
      </c>
      <c r="E725" s="17">
        <f>IF(H725='Expense Categories'!A$2,IF(N725="Y",IF('Expense Categories'!$G$4="Y",IF(ISNUMBER(MATCH(H725,'Expense Categories'!$D$2:$D$15,0)),0,(($G725-$F725)/2)/'Expense Categories'!$I$1*'Expense Categories'!$G$2),0),0),IF(N725="Y",IF('Expense Categories'!$G$4="Y",IF(ISNUMBER(MATCH(H725,'Expense Categories'!$D$2:$D$15,0)),0,($G725-$F725)/'Expense Categories'!$I$1*'Expense Categories'!$G$2),0),0))</f>
        <v>0</v>
      </c>
      <c r="F725" s="18"/>
      <c r="G725" s="26"/>
      <c r="H725" s="20"/>
      <c r="N725" s="34"/>
      <c r="O725" s="63"/>
      <c r="P725" s="63"/>
      <c r="Q725" s="63"/>
    </row>
    <row r="726" spans="1:17" ht="15.75" customHeight="1" x14ac:dyDescent="0.2">
      <c r="A726" s="20"/>
      <c r="B726" s="22"/>
      <c r="C726" s="17">
        <f>IF(O726=0,IF(N726="Y",IF('Expense Categories'!$G$4="Y",G726-ROUND(E726,2)-ROUND(D726,2),Expenses!G726),G726),0)</f>
        <v>0</v>
      </c>
      <c r="D726" s="17">
        <f>IF(H726='Expense Categories'!A$2,IF(N726="Y",IF('Expense Categories'!$G$4="Y",IF(ISNUMBER(MATCH(H726,'Expense Categories'!$D$2:$D$15,0)),0,(($G726-$F726)/2)/'Expense Categories'!$I$1*'Expense Categories'!$G$1),0),0),IF(N726="Y",IF('Expense Categories'!$G$4="Y",IF(ISNUMBER(MATCH(H726,'Expense Categories'!$D$2:$D$15,0)),0,($G726-$F726)/'Expense Categories'!$I$1*'Expense Categories'!$G$1),0),0))</f>
        <v>0</v>
      </c>
      <c r="E726" s="17">
        <f>IF(H726='Expense Categories'!A$2,IF(N726="Y",IF('Expense Categories'!$G$4="Y",IF(ISNUMBER(MATCH(H726,'Expense Categories'!$D$2:$D$15,0)),0,(($G726-$F726)/2)/'Expense Categories'!$I$1*'Expense Categories'!$G$2),0),0),IF(N726="Y",IF('Expense Categories'!$G$4="Y",IF(ISNUMBER(MATCH(H726,'Expense Categories'!$D$2:$D$15,0)),0,($G726-$F726)/'Expense Categories'!$I$1*'Expense Categories'!$G$2),0),0))</f>
        <v>0</v>
      </c>
      <c r="F726" s="18"/>
      <c r="G726" s="26"/>
      <c r="H726" s="20"/>
      <c r="N726" s="34"/>
      <c r="O726" s="63"/>
      <c r="P726" s="63"/>
      <c r="Q726" s="63"/>
    </row>
    <row r="727" spans="1:17" ht="15.75" customHeight="1" x14ac:dyDescent="0.2">
      <c r="A727" s="20"/>
      <c r="B727" s="22"/>
      <c r="C727" s="17">
        <f>IF(O727=0,IF(N727="Y",IF('Expense Categories'!$G$4="Y",G727-ROUND(E727,2)-ROUND(D727,2),Expenses!G727),G727),0)</f>
        <v>0</v>
      </c>
      <c r="D727" s="17">
        <f>IF(H727='Expense Categories'!A$2,IF(N727="Y",IF('Expense Categories'!$G$4="Y",IF(ISNUMBER(MATCH(H727,'Expense Categories'!$D$2:$D$15,0)),0,(($G727-$F727)/2)/'Expense Categories'!$I$1*'Expense Categories'!$G$1),0),0),IF(N727="Y",IF('Expense Categories'!$G$4="Y",IF(ISNUMBER(MATCH(H727,'Expense Categories'!$D$2:$D$15,0)),0,($G727-$F727)/'Expense Categories'!$I$1*'Expense Categories'!$G$1),0),0))</f>
        <v>0</v>
      </c>
      <c r="E727" s="17">
        <f>IF(H727='Expense Categories'!A$2,IF(N727="Y",IF('Expense Categories'!$G$4="Y",IF(ISNUMBER(MATCH(H727,'Expense Categories'!$D$2:$D$15,0)),0,(($G727-$F727)/2)/'Expense Categories'!$I$1*'Expense Categories'!$G$2),0),0),IF(N727="Y",IF('Expense Categories'!$G$4="Y",IF(ISNUMBER(MATCH(H727,'Expense Categories'!$D$2:$D$15,0)),0,($G727-$F727)/'Expense Categories'!$I$1*'Expense Categories'!$G$2),0),0))</f>
        <v>0</v>
      </c>
      <c r="F727" s="18"/>
      <c r="G727" s="26"/>
      <c r="H727" s="20"/>
      <c r="N727" s="34"/>
      <c r="O727" s="63"/>
      <c r="P727" s="63"/>
      <c r="Q727" s="63"/>
    </row>
    <row r="728" spans="1:17" ht="15.75" customHeight="1" x14ac:dyDescent="0.2">
      <c r="A728" s="20"/>
      <c r="B728" s="22"/>
      <c r="C728" s="17">
        <f>IF(O728=0,IF(N728="Y",IF('Expense Categories'!$G$4="Y",G728-ROUND(E728,2)-ROUND(D728,2),Expenses!G728),G728),0)</f>
        <v>0</v>
      </c>
      <c r="D728" s="17">
        <f>IF(H728='Expense Categories'!A$2,IF(N728="Y",IF('Expense Categories'!$G$4="Y",IF(ISNUMBER(MATCH(H728,'Expense Categories'!$D$2:$D$15,0)),0,(($G728-$F728)/2)/'Expense Categories'!$I$1*'Expense Categories'!$G$1),0),0),IF(N728="Y",IF('Expense Categories'!$G$4="Y",IF(ISNUMBER(MATCH(H728,'Expense Categories'!$D$2:$D$15,0)),0,($G728-$F728)/'Expense Categories'!$I$1*'Expense Categories'!$G$1),0),0))</f>
        <v>0</v>
      </c>
      <c r="E728" s="17">
        <f>IF(H728='Expense Categories'!A$2,IF(N728="Y",IF('Expense Categories'!$G$4="Y",IF(ISNUMBER(MATCH(H728,'Expense Categories'!$D$2:$D$15,0)),0,(($G728-$F728)/2)/'Expense Categories'!$I$1*'Expense Categories'!$G$2),0),0),IF(N728="Y",IF('Expense Categories'!$G$4="Y",IF(ISNUMBER(MATCH(H728,'Expense Categories'!$D$2:$D$15,0)),0,($G728-$F728)/'Expense Categories'!$I$1*'Expense Categories'!$G$2),0),0))</f>
        <v>0</v>
      </c>
      <c r="F728" s="18"/>
      <c r="G728" s="26"/>
      <c r="H728" s="20"/>
      <c r="N728" s="34"/>
      <c r="O728" s="63"/>
      <c r="P728" s="63"/>
      <c r="Q728" s="63"/>
    </row>
    <row r="729" spans="1:17" ht="15.75" customHeight="1" x14ac:dyDescent="0.2">
      <c r="A729" s="20"/>
      <c r="B729" s="22"/>
      <c r="C729" s="17">
        <f>IF(O729=0,IF(N729="Y",IF('Expense Categories'!$G$4="Y",G729-ROUND(E729,2)-ROUND(D729,2),Expenses!G729),G729),0)</f>
        <v>0</v>
      </c>
      <c r="D729" s="17">
        <f>IF(H729='Expense Categories'!A$2,IF(N729="Y",IF('Expense Categories'!$G$4="Y",IF(ISNUMBER(MATCH(H729,'Expense Categories'!$D$2:$D$15,0)),0,(($G729-$F729)/2)/'Expense Categories'!$I$1*'Expense Categories'!$G$1),0),0),IF(N729="Y",IF('Expense Categories'!$G$4="Y",IF(ISNUMBER(MATCH(H729,'Expense Categories'!$D$2:$D$15,0)),0,($G729-$F729)/'Expense Categories'!$I$1*'Expense Categories'!$G$1),0),0))</f>
        <v>0</v>
      </c>
      <c r="E729" s="17">
        <f>IF(H729='Expense Categories'!A$2,IF(N729="Y",IF('Expense Categories'!$G$4="Y",IF(ISNUMBER(MATCH(H729,'Expense Categories'!$D$2:$D$15,0)),0,(($G729-$F729)/2)/'Expense Categories'!$I$1*'Expense Categories'!$G$2),0),0),IF(N729="Y",IF('Expense Categories'!$G$4="Y",IF(ISNUMBER(MATCH(H729,'Expense Categories'!$D$2:$D$15,0)),0,($G729-$F729)/'Expense Categories'!$I$1*'Expense Categories'!$G$2),0),0))</f>
        <v>0</v>
      </c>
      <c r="F729" s="18"/>
      <c r="G729" s="26"/>
      <c r="H729" s="20"/>
      <c r="N729" s="34"/>
      <c r="O729" s="63"/>
      <c r="P729" s="63"/>
      <c r="Q729" s="63"/>
    </row>
    <row r="730" spans="1:17" ht="15.75" customHeight="1" x14ac:dyDescent="0.2">
      <c r="A730" s="20"/>
      <c r="B730" s="22"/>
      <c r="C730" s="17">
        <f>IF(O730=0,IF(N730="Y",IF('Expense Categories'!$G$4="Y",G730-ROUND(E730,2)-ROUND(D730,2),Expenses!G730),G730),0)</f>
        <v>0</v>
      </c>
      <c r="D730" s="17">
        <f>IF(H730='Expense Categories'!A$2,IF(N730="Y",IF('Expense Categories'!$G$4="Y",IF(ISNUMBER(MATCH(H730,'Expense Categories'!$D$2:$D$15,0)),0,(($G730-$F730)/2)/'Expense Categories'!$I$1*'Expense Categories'!$G$1),0),0),IF(N730="Y",IF('Expense Categories'!$G$4="Y",IF(ISNUMBER(MATCH(H730,'Expense Categories'!$D$2:$D$15,0)),0,($G730-$F730)/'Expense Categories'!$I$1*'Expense Categories'!$G$1),0),0))</f>
        <v>0</v>
      </c>
      <c r="E730" s="17">
        <f>IF(H730='Expense Categories'!A$2,IF(N730="Y",IF('Expense Categories'!$G$4="Y",IF(ISNUMBER(MATCH(H730,'Expense Categories'!$D$2:$D$15,0)),0,(($G730-$F730)/2)/'Expense Categories'!$I$1*'Expense Categories'!$G$2),0),0),IF(N730="Y",IF('Expense Categories'!$G$4="Y",IF(ISNUMBER(MATCH(H730,'Expense Categories'!$D$2:$D$15,0)),0,($G730-$F730)/'Expense Categories'!$I$1*'Expense Categories'!$G$2),0),0))</f>
        <v>0</v>
      </c>
      <c r="F730" s="18"/>
      <c r="G730" s="26"/>
      <c r="H730" s="20"/>
      <c r="N730" s="34"/>
      <c r="O730" s="63"/>
      <c r="P730" s="63"/>
      <c r="Q730" s="63"/>
    </row>
    <row r="731" spans="1:17" ht="15.75" customHeight="1" x14ac:dyDescent="0.2">
      <c r="A731" s="20"/>
      <c r="B731" s="22"/>
      <c r="C731" s="17">
        <f>IF(O731=0,IF(N731="Y",IF('Expense Categories'!$G$4="Y",G731-ROUND(E731,2)-ROUND(D731,2),Expenses!G731),G731),0)</f>
        <v>0</v>
      </c>
      <c r="D731" s="17">
        <f>IF(H731='Expense Categories'!A$2,IF(N731="Y",IF('Expense Categories'!$G$4="Y",IF(ISNUMBER(MATCH(H731,'Expense Categories'!$D$2:$D$15,0)),0,(($G731-$F731)/2)/'Expense Categories'!$I$1*'Expense Categories'!$G$1),0),0),IF(N731="Y",IF('Expense Categories'!$G$4="Y",IF(ISNUMBER(MATCH(H731,'Expense Categories'!$D$2:$D$15,0)),0,($G731-$F731)/'Expense Categories'!$I$1*'Expense Categories'!$G$1),0),0))</f>
        <v>0</v>
      </c>
      <c r="E731" s="17">
        <f>IF(H731='Expense Categories'!A$2,IF(N731="Y",IF('Expense Categories'!$G$4="Y",IF(ISNUMBER(MATCH(H731,'Expense Categories'!$D$2:$D$15,0)),0,(($G731-$F731)/2)/'Expense Categories'!$I$1*'Expense Categories'!$G$2),0),0),IF(N731="Y",IF('Expense Categories'!$G$4="Y",IF(ISNUMBER(MATCH(H731,'Expense Categories'!$D$2:$D$15,0)),0,($G731-$F731)/'Expense Categories'!$I$1*'Expense Categories'!$G$2),0),0))</f>
        <v>0</v>
      </c>
      <c r="F731" s="18"/>
      <c r="G731" s="26"/>
      <c r="H731" s="20"/>
      <c r="N731" s="34"/>
      <c r="O731" s="63"/>
      <c r="P731" s="63"/>
      <c r="Q731" s="63"/>
    </row>
    <row r="732" spans="1:17" ht="15.75" customHeight="1" x14ac:dyDescent="0.2">
      <c r="A732" s="20"/>
      <c r="B732" s="22"/>
      <c r="C732" s="17">
        <f>IF(O732=0,IF(N732="Y",IF('Expense Categories'!$G$4="Y",G732-ROUND(E732,2)-ROUND(D732,2),Expenses!G732),G732),0)</f>
        <v>0</v>
      </c>
      <c r="D732" s="17">
        <f>IF(H732='Expense Categories'!A$2,IF(N732="Y",IF('Expense Categories'!$G$4="Y",IF(ISNUMBER(MATCH(H732,'Expense Categories'!$D$2:$D$15,0)),0,(($G732-$F732)/2)/'Expense Categories'!$I$1*'Expense Categories'!$G$1),0),0),IF(N732="Y",IF('Expense Categories'!$G$4="Y",IF(ISNUMBER(MATCH(H732,'Expense Categories'!$D$2:$D$15,0)),0,($G732-$F732)/'Expense Categories'!$I$1*'Expense Categories'!$G$1),0),0))</f>
        <v>0</v>
      </c>
      <c r="E732" s="17">
        <f>IF(H732='Expense Categories'!A$2,IF(N732="Y",IF('Expense Categories'!$G$4="Y",IF(ISNUMBER(MATCH(H732,'Expense Categories'!$D$2:$D$15,0)),0,(($G732-$F732)/2)/'Expense Categories'!$I$1*'Expense Categories'!$G$2),0),0),IF(N732="Y",IF('Expense Categories'!$G$4="Y",IF(ISNUMBER(MATCH(H732,'Expense Categories'!$D$2:$D$15,0)),0,($G732-$F732)/'Expense Categories'!$I$1*'Expense Categories'!$G$2),0),0))</f>
        <v>0</v>
      </c>
      <c r="F732" s="18"/>
      <c r="G732" s="26"/>
      <c r="H732" s="20"/>
      <c r="N732" s="34"/>
      <c r="O732" s="63"/>
      <c r="P732" s="63"/>
      <c r="Q732" s="63"/>
    </row>
    <row r="733" spans="1:17" ht="15.75" customHeight="1" x14ac:dyDescent="0.2">
      <c r="A733" s="20"/>
      <c r="B733" s="22"/>
      <c r="C733" s="17">
        <f>IF(O733=0,IF(N733="Y",IF('Expense Categories'!$G$4="Y",G733-ROUND(E733,2)-ROUND(D733,2),Expenses!G733),G733),0)</f>
        <v>0</v>
      </c>
      <c r="D733" s="17">
        <f>IF(H733='Expense Categories'!A$2,IF(N733="Y",IF('Expense Categories'!$G$4="Y",IF(ISNUMBER(MATCH(H733,'Expense Categories'!$D$2:$D$15,0)),0,(($G733-$F733)/2)/'Expense Categories'!$I$1*'Expense Categories'!$G$1),0),0),IF(N733="Y",IF('Expense Categories'!$G$4="Y",IF(ISNUMBER(MATCH(H733,'Expense Categories'!$D$2:$D$15,0)),0,($G733-$F733)/'Expense Categories'!$I$1*'Expense Categories'!$G$1),0),0))</f>
        <v>0</v>
      </c>
      <c r="E733" s="17">
        <f>IF(H733='Expense Categories'!A$2,IF(N733="Y",IF('Expense Categories'!$G$4="Y",IF(ISNUMBER(MATCH(H733,'Expense Categories'!$D$2:$D$15,0)),0,(($G733-$F733)/2)/'Expense Categories'!$I$1*'Expense Categories'!$G$2),0),0),IF(N733="Y",IF('Expense Categories'!$G$4="Y",IF(ISNUMBER(MATCH(H733,'Expense Categories'!$D$2:$D$15,0)),0,($G733-$F733)/'Expense Categories'!$I$1*'Expense Categories'!$G$2),0),0))</f>
        <v>0</v>
      </c>
      <c r="F733" s="18"/>
      <c r="G733" s="26"/>
      <c r="H733" s="20"/>
      <c r="N733" s="34"/>
      <c r="O733" s="63"/>
      <c r="P733" s="63"/>
      <c r="Q733" s="63"/>
    </row>
    <row r="734" spans="1:17" ht="15.75" customHeight="1" x14ac:dyDescent="0.2">
      <c r="A734" s="20"/>
      <c r="B734" s="22"/>
      <c r="C734" s="17">
        <f>IF(O734=0,IF(N734="Y",IF('Expense Categories'!$G$4="Y",G734-ROUND(E734,2)-ROUND(D734,2),Expenses!G734),G734),0)</f>
        <v>0</v>
      </c>
      <c r="D734" s="17">
        <f>IF(H734='Expense Categories'!A$2,IF(N734="Y",IF('Expense Categories'!$G$4="Y",IF(ISNUMBER(MATCH(H734,'Expense Categories'!$D$2:$D$15,0)),0,(($G734-$F734)/2)/'Expense Categories'!$I$1*'Expense Categories'!$G$1),0),0),IF(N734="Y",IF('Expense Categories'!$G$4="Y",IF(ISNUMBER(MATCH(H734,'Expense Categories'!$D$2:$D$15,0)),0,($G734-$F734)/'Expense Categories'!$I$1*'Expense Categories'!$G$1),0),0))</f>
        <v>0</v>
      </c>
      <c r="E734" s="17">
        <f>IF(H734='Expense Categories'!A$2,IF(N734="Y",IF('Expense Categories'!$G$4="Y",IF(ISNUMBER(MATCH(H734,'Expense Categories'!$D$2:$D$15,0)),0,(($G734-$F734)/2)/'Expense Categories'!$I$1*'Expense Categories'!$G$2),0),0),IF(N734="Y",IF('Expense Categories'!$G$4="Y",IF(ISNUMBER(MATCH(H734,'Expense Categories'!$D$2:$D$15,0)),0,($G734-$F734)/'Expense Categories'!$I$1*'Expense Categories'!$G$2),0),0))</f>
        <v>0</v>
      </c>
      <c r="F734" s="18"/>
      <c r="G734" s="26"/>
      <c r="H734" s="20"/>
      <c r="N734" s="34"/>
      <c r="O734" s="63"/>
      <c r="P734" s="63"/>
      <c r="Q734" s="63"/>
    </row>
    <row r="735" spans="1:17" ht="15.75" customHeight="1" x14ac:dyDescent="0.2">
      <c r="A735" s="20"/>
      <c r="B735" s="22"/>
      <c r="C735" s="17">
        <f>IF(O735=0,IF(N735="Y",IF('Expense Categories'!$G$4="Y",G735-ROUND(E735,2)-ROUND(D735,2),Expenses!G735),G735),0)</f>
        <v>0</v>
      </c>
      <c r="D735" s="17">
        <f>IF(H735='Expense Categories'!A$2,IF(N735="Y",IF('Expense Categories'!$G$4="Y",IF(ISNUMBER(MATCH(H735,'Expense Categories'!$D$2:$D$15,0)),0,(($G735-$F735)/2)/'Expense Categories'!$I$1*'Expense Categories'!$G$1),0),0),IF(N735="Y",IF('Expense Categories'!$G$4="Y",IF(ISNUMBER(MATCH(H735,'Expense Categories'!$D$2:$D$15,0)),0,($G735-$F735)/'Expense Categories'!$I$1*'Expense Categories'!$G$1),0),0))</f>
        <v>0</v>
      </c>
      <c r="E735" s="17">
        <f>IF(H735='Expense Categories'!A$2,IF(N735="Y",IF('Expense Categories'!$G$4="Y",IF(ISNUMBER(MATCH(H735,'Expense Categories'!$D$2:$D$15,0)),0,(($G735-$F735)/2)/'Expense Categories'!$I$1*'Expense Categories'!$G$2),0),0),IF(N735="Y",IF('Expense Categories'!$G$4="Y",IF(ISNUMBER(MATCH(H735,'Expense Categories'!$D$2:$D$15,0)),0,($G735-$F735)/'Expense Categories'!$I$1*'Expense Categories'!$G$2),0),0))</f>
        <v>0</v>
      </c>
      <c r="F735" s="18"/>
      <c r="G735" s="26"/>
      <c r="H735" s="20"/>
      <c r="N735" s="34"/>
      <c r="O735" s="63"/>
      <c r="P735" s="63"/>
      <c r="Q735" s="63"/>
    </row>
    <row r="736" spans="1:17" ht="15.75" customHeight="1" x14ac:dyDescent="0.2">
      <c r="A736" s="20"/>
      <c r="B736" s="22"/>
      <c r="C736" s="17">
        <f>IF(O736=0,IF(N736="Y",IF('Expense Categories'!$G$4="Y",G736-ROUND(E736,2)-ROUND(D736,2),Expenses!G736),G736),0)</f>
        <v>0</v>
      </c>
      <c r="D736" s="17">
        <f>IF(H736='Expense Categories'!A$2,IF(N736="Y",IF('Expense Categories'!$G$4="Y",IF(ISNUMBER(MATCH(H736,'Expense Categories'!$D$2:$D$15,0)),0,(($G736-$F736)/2)/'Expense Categories'!$I$1*'Expense Categories'!$G$1),0),0),IF(N736="Y",IF('Expense Categories'!$G$4="Y",IF(ISNUMBER(MATCH(H736,'Expense Categories'!$D$2:$D$15,0)),0,($G736-$F736)/'Expense Categories'!$I$1*'Expense Categories'!$G$1),0),0))</f>
        <v>0</v>
      </c>
      <c r="E736" s="17">
        <f>IF(H736='Expense Categories'!A$2,IF(N736="Y",IF('Expense Categories'!$G$4="Y",IF(ISNUMBER(MATCH(H736,'Expense Categories'!$D$2:$D$15,0)),0,(($G736-$F736)/2)/'Expense Categories'!$I$1*'Expense Categories'!$G$2),0),0),IF(N736="Y",IF('Expense Categories'!$G$4="Y",IF(ISNUMBER(MATCH(H736,'Expense Categories'!$D$2:$D$15,0)),0,($G736-$F736)/'Expense Categories'!$I$1*'Expense Categories'!$G$2),0),0))</f>
        <v>0</v>
      </c>
      <c r="F736" s="18"/>
      <c r="G736" s="26"/>
      <c r="H736" s="20"/>
      <c r="N736" s="34"/>
      <c r="O736" s="63"/>
      <c r="P736" s="63"/>
      <c r="Q736" s="63"/>
    </row>
    <row r="737" spans="1:17" ht="15.75" customHeight="1" x14ac:dyDescent="0.2">
      <c r="A737" s="20"/>
      <c r="B737" s="22"/>
      <c r="C737" s="17">
        <f>IF(O737=0,IF(N737="Y",IF('Expense Categories'!$G$4="Y",G737-ROUND(E737,2)-ROUND(D737,2),Expenses!G737),G737),0)</f>
        <v>0</v>
      </c>
      <c r="D737" s="17">
        <f>IF(H737='Expense Categories'!A$2,IF(N737="Y",IF('Expense Categories'!$G$4="Y",IF(ISNUMBER(MATCH(H737,'Expense Categories'!$D$2:$D$15,0)),0,(($G737-$F737)/2)/'Expense Categories'!$I$1*'Expense Categories'!$G$1),0),0),IF(N737="Y",IF('Expense Categories'!$G$4="Y",IF(ISNUMBER(MATCH(H737,'Expense Categories'!$D$2:$D$15,0)),0,($G737-$F737)/'Expense Categories'!$I$1*'Expense Categories'!$G$1),0),0))</f>
        <v>0</v>
      </c>
      <c r="E737" s="17">
        <f>IF(H737='Expense Categories'!A$2,IF(N737="Y",IF('Expense Categories'!$G$4="Y",IF(ISNUMBER(MATCH(H737,'Expense Categories'!$D$2:$D$15,0)),0,(($G737-$F737)/2)/'Expense Categories'!$I$1*'Expense Categories'!$G$2),0),0),IF(N737="Y",IF('Expense Categories'!$G$4="Y",IF(ISNUMBER(MATCH(H737,'Expense Categories'!$D$2:$D$15,0)),0,($G737-$F737)/'Expense Categories'!$I$1*'Expense Categories'!$G$2),0),0))</f>
        <v>0</v>
      </c>
      <c r="F737" s="18"/>
      <c r="G737" s="26"/>
      <c r="H737" s="20"/>
      <c r="N737" s="34"/>
      <c r="O737" s="63"/>
      <c r="P737" s="63"/>
      <c r="Q737" s="63"/>
    </row>
    <row r="738" spans="1:17" ht="15.75" customHeight="1" x14ac:dyDescent="0.2">
      <c r="A738" s="20"/>
      <c r="B738" s="22"/>
      <c r="C738" s="17">
        <f>IF(O738=0,IF(N738="Y",IF('Expense Categories'!$G$4="Y",G738-ROUND(E738,2)-ROUND(D738,2),Expenses!G738),G738),0)</f>
        <v>0</v>
      </c>
      <c r="D738" s="17">
        <f>IF(H738='Expense Categories'!A$2,IF(N738="Y",IF('Expense Categories'!$G$4="Y",IF(ISNUMBER(MATCH(H738,'Expense Categories'!$D$2:$D$15,0)),0,(($G738-$F738)/2)/'Expense Categories'!$I$1*'Expense Categories'!$G$1),0),0),IF(N738="Y",IF('Expense Categories'!$G$4="Y",IF(ISNUMBER(MATCH(H738,'Expense Categories'!$D$2:$D$15,0)),0,($G738-$F738)/'Expense Categories'!$I$1*'Expense Categories'!$G$1),0),0))</f>
        <v>0</v>
      </c>
      <c r="E738" s="17">
        <f>IF(H738='Expense Categories'!A$2,IF(N738="Y",IF('Expense Categories'!$G$4="Y",IF(ISNUMBER(MATCH(H738,'Expense Categories'!$D$2:$D$15,0)),0,(($G738-$F738)/2)/'Expense Categories'!$I$1*'Expense Categories'!$G$2),0),0),IF(N738="Y",IF('Expense Categories'!$G$4="Y",IF(ISNUMBER(MATCH(H738,'Expense Categories'!$D$2:$D$15,0)),0,($G738-$F738)/'Expense Categories'!$I$1*'Expense Categories'!$G$2),0),0))</f>
        <v>0</v>
      </c>
      <c r="F738" s="18"/>
      <c r="G738" s="26"/>
      <c r="H738" s="20"/>
      <c r="N738" s="34"/>
      <c r="O738" s="63"/>
      <c r="P738" s="63"/>
      <c r="Q738" s="63"/>
    </row>
    <row r="739" spans="1:17" ht="15.75" customHeight="1" x14ac:dyDescent="0.2">
      <c r="A739" s="20"/>
      <c r="B739" s="22"/>
      <c r="C739" s="17">
        <f>IF(O739=0,IF(N739="Y",IF('Expense Categories'!$G$4="Y",G739-ROUND(E739,2)-ROUND(D739,2),Expenses!G739),G739),0)</f>
        <v>0</v>
      </c>
      <c r="D739" s="17">
        <f>IF(H739='Expense Categories'!A$2,IF(N739="Y",IF('Expense Categories'!$G$4="Y",IF(ISNUMBER(MATCH(H739,'Expense Categories'!$D$2:$D$15,0)),0,(($G739-$F739)/2)/'Expense Categories'!$I$1*'Expense Categories'!$G$1),0),0),IF(N739="Y",IF('Expense Categories'!$G$4="Y",IF(ISNUMBER(MATCH(H739,'Expense Categories'!$D$2:$D$15,0)),0,($G739-$F739)/'Expense Categories'!$I$1*'Expense Categories'!$G$1),0),0))</f>
        <v>0</v>
      </c>
      <c r="E739" s="17">
        <f>IF(H739='Expense Categories'!A$2,IF(N739="Y",IF('Expense Categories'!$G$4="Y",IF(ISNUMBER(MATCH(H739,'Expense Categories'!$D$2:$D$15,0)),0,(($G739-$F739)/2)/'Expense Categories'!$I$1*'Expense Categories'!$G$2),0),0),IF(N739="Y",IF('Expense Categories'!$G$4="Y",IF(ISNUMBER(MATCH(H739,'Expense Categories'!$D$2:$D$15,0)),0,($G739-$F739)/'Expense Categories'!$I$1*'Expense Categories'!$G$2),0),0))</f>
        <v>0</v>
      </c>
      <c r="F739" s="18"/>
      <c r="G739" s="26"/>
      <c r="H739" s="20"/>
      <c r="N739" s="34"/>
      <c r="O739" s="63"/>
      <c r="P739" s="63"/>
      <c r="Q739" s="63"/>
    </row>
    <row r="740" spans="1:17" ht="15.75" customHeight="1" x14ac:dyDescent="0.2">
      <c r="A740" s="20"/>
      <c r="B740" s="22"/>
      <c r="C740" s="17">
        <f>IF(O740=0,IF(N740="Y",IF('Expense Categories'!$G$4="Y",G740-ROUND(E740,2)-ROUND(D740,2),Expenses!G740),G740),0)</f>
        <v>0</v>
      </c>
      <c r="D740" s="17">
        <f>IF(H740='Expense Categories'!A$2,IF(N740="Y",IF('Expense Categories'!$G$4="Y",IF(ISNUMBER(MATCH(H740,'Expense Categories'!$D$2:$D$15,0)),0,(($G740-$F740)/2)/'Expense Categories'!$I$1*'Expense Categories'!$G$1),0),0),IF(N740="Y",IF('Expense Categories'!$G$4="Y",IF(ISNUMBER(MATCH(H740,'Expense Categories'!$D$2:$D$15,0)),0,($G740-$F740)/'Expense Categories'!$I$1*'Expense Categories'!$G$1),0),0))</f>
        <v>0</v>
      </c>
      <c r="E740" s="17">
        <f>IF(H740='Expense Categories'!A$2,IF(N740="Y",IF('Expense Categories'!$G$4="Y",IF(ISNUMBER(MATCH(H740,'Expense Categories'!$D$2:$D$15,0)),0,(($G740-$F740)/2)/'Expense Categories'!$I$1*'Expense Categories'!$G$2),0),0),IF(N740="Y",IF('Expense Categories'!$G$4="Y",IF(ISNUMBER(MATCH(H740,'Expense Categories'!$D$2:$D$15,0)),0,($G740-$F740)/'Expense Categories'!$I$1*'Expense Categories'!$G$2),0),0))</f>
        <v>0</v>
      </c>
      <c r="F740" s="18"/>
      <c r="G740" s="26"/>
      <c r="H740" s="20"/>
      <c r="N740" s="34"/>
      <c r="O740" s="63"/>
      <c r="P740" s="63"/>
      <c r="Q740" s="63"/>
    </row>
    <row r="741" spans="1:17" ht="15.75" customHeight="1" x14ac:dyDescent="0.2">
      <c r="A741" s="20"/>
      <c r="B741" s="22"/>
      <c r="C741" s="17">
        <f>IF(O741=0,IF(N741="Y",IF('Expense Categories'!$G$4="Y",G741-ROUND(E741,2)-ROUND(D741,2),Expenses!G741),G741),0)</f>
        <v>0</v>
      </c>
      <c r="D741" s="17">
        <f>IF(H741='Expense Categories'!A$2,IF(N741="Y",IF('Expense Categories'!$G$4="Y",IF(ISNUMBER(MATCH(H741,'Expense Categories'!$D$2:$D$15,0)),0,(($G741-$F741)/2)/'Expense Categories'!$I$1*'Expense Categories'!$G$1),0),0),IF(N741="Y",IF('Expense Categories'!$G$4="Y",IF(ISNUMBER(MATCH(H741,'Expense Categories'!$D$2:$D$15,0)),0,($G741-$F741)/'Expense Categories'!$I$1*'Expense Categories'!$G$1),0),0))</f>
        <v>0</v>
      </c>
      <c r="E741" s="17">
        <f>IF(H741='Expense Categories'!A$2,IF(N741="Y",IF('Expense Categories'!$G$4="Y",IF(ISNUMBER(MATCH(H741,'Expense Categories'!$D$2:$D$15,0)),0,(($G741-$F741)/2)/'Expense Categories'!$I$1*'Expense Categories'!$G$2),0),0),IF(N741="Y",IF('Expense Categories'!$G$4="Y",IF(ISNUMBER(MATCH(H741,'Expense Categories'!$D$2:$D$15,0)),0,($G741-$F741)/'Expense Categories'!$I$1*'Expense Categories'!$G$2),0),0))</f>
        <v>0</v>
      </c>
      <c r="F741" s="18"/>
      <c r="G741" s="26"/>
      <c r="H741" s="20"/>
      <c r="N741" s="34"/>
      <c r="O741" s="63"/>
      <c r="P741" s="63"/>
      <c r="Q741" s="63"/>
    </row>
    <row r="742" spans="1:17" ht="15.75" customHeight="1" x14ac:dyDescent="0.2">
      <c r="A742" s="20"/>
      <c r="B742" s="22"/>
      <c r="C742" s="17">
        <f>IF(O742=0,IF(N742="Y",IF('Expense Categories'!$G$4="Y",G742-ROUND(E742,2)-ROUND(D742,2),Expenses!G742),G742),0)</f>
        <v>0</v>
      </c>
      <c r="D742" s="17">
        <f>IF(H742='Expense Categories'!A$2,IF(N742="Y",IF('Expense Categories'!$G$4="Y",IF(ISNUMBER(MATCH(H742,'Expense Categories'!$D$2:$D$15,0)),0,(($G742-$F742)/2)/'Expense Categories'!$I$1*'Expense Categories'!$G$1),0),0),IF(N742="Y",IF('Expense Categories'!$G$4="Y",IF(ISNUMBER(MATCH(H742,'Expense Categories'!$D$2:$D$15,0)),0,($G742-$F742)/'Expense Categories'!$I$1*'Expense Categories'!$G$1),0),0))</f>
        <v>0</v>
      </c>
      <c r="E742" s="17">
        <f>IF(H742='Expense Categories'!A$2,IF(N742="Y",IF('Expense Categories'!$G$4="Y",IF(ISNUMBER(MATCH(H742,'Expense Categories'!$D$2:$D$15,0)),0,(($G742-$F742)/2)/'Expense Categories'!$I$1*'Expense Categories'!$G$2),0),0),IF(N742="Y",IF('Expense Categories'!$G$4="Y",IF(ISNUMBER(MATCH(H742,'Expense Categories'!$D$2:$D$15,0)),0,($G742-$F742)/'Expense Categories'!$I$1*'Expense Categories'!$G$2),0),0))</f>
        <v>0</v>
      </c>
      <c r="F742" s="18"/>
      <c r="G742" s="26"/>
      <c r="H742" s="20"/>
      <c r="N742" s="34"/>
      <c r="O742" s="63"/>
      <c r="P742" s="63"/>
      <c r="Q742" s="63"/>
    </row>
    <row r="743" spans="1:17" ht="15.75" customHeight="1" x14ac:dyDescent="0.2">
      <c r="A743" s="20"/>
      <c r="B743" s="22"/>
      <c r="C743" s="17">
        <f>IF(O743=0,IF(N743="Y",IF('Expense Categories'!$G$4="Y",G743-ROUND(E743,2)-ROUND(D743,2),Expenses!G743),G743),0)</f>
        <v>0</v>
      </c>
      <c r="D743" s="17">
        <f>IF(H743='Expense Categories'!A$2,IF(N743="Y",IF('Expense Categories'!$G$4="Y",IF(ISNUMBER(MATCH(H743,'Expense Categories'!$D$2:$D$15,0)),0,(($G743-$F743)/2)/'Expense Categories'!$I$1*'Expense Categories'!$G$1),0),0),IF(N743="Y",IF('Expense Categories'!$G$4="Y",IF(ISNUMBER(MATCH(H743,'Expense Categories'!$D$2:$D$15,0)),0,($G743-$F743)/'Expense Categories'!$I$1*'Expense Categories'!$G$1),0),0))</f>
        <v>0</v>
      </c>
      <c r="E743" s="17">
        <f>IF(H743='Expense Categories'!A$2,IF(N743="Y",IF('Expense Categories'!$G$4="Y",IF(ISNUMBER(MATCH(H743,'Expense Categories'!$D$2:$D$15,0)),0,(($G743-$F743)/2)/'Expense Categories'!$I$1*'Expense Categories'!$G$2),0),0),IF(N743="Y",IF('Expense Categories'!$G$4="Y",IF(ISNUMBER(MATCH(H743,'Expense Categories'!$D$2:$D$15,0)),0,($G743-$F743)/'Expense Categories'!$I$1*'Expense Categories'!$G$2),0),0))</f>
        <v>0</v>
      </c>
      <c r="F743" s="18"/>
      <c r="G743" s="26"/>
      <c r="H743" s="20"/>
      <c r="N743" s="34"/>
      <c r="O743" s="63"/>
      <c r="P743" s="63"/>
      <c r="Q743" s="63"/>
    </row>
    <row r="744" spans="1:17" ht="15.75" customHeight="1" x14ac:dyDescent="0.2">
      <c r="A744" s="20"/>
      <c r="B744" s="22"/>
      <c r="C744" s="17">
        <f>IF(O744=0,IF(N744="Y",IF('Expense Categories'!$G$4="Y",G744-ROUND(E744,2)-ROUND(D744,2),Expenses!G744),G744),0)</f>
        <v>0</v>
      </c>
      <c r="D744" s="17">
        <f>IF(H744='Expense Categories'!A$2,IF(N744="Y",IF('Expense Categories'!$G$4="Y",IF(ISNUMBER(MATCH(H744,'Expense Categories'!$D$2:$D$15,0)),0,(($G744-$F744)/2)/'Expense Categories'!$I$1*'Expense Categories'!$G$1),0),0),IF(N744="Y",IF('Expense Categories'!$G$4="Y",IF(ISNUMBER(MATCH(H744,'Expense Categories'!$D$2:$D$15,0)),0,($G744-$F744)/'Expense Categories'!$I$1*'Expense Categories'!$G$1),0),0))</f>
        <v>0</v>
      </c>
      <c r="E744" s="17">
        <f>IF(H744='Expense Categories'!A$2,IF(N744="Y",IF('Expense Categories'!$G$4="Y",IF(ISNUMBER(MATCH(H744,'Expense Categories'!$D$2:$D$15,0)),0,(($G744-$F744)/2)/'Expense Categories'!$I$1*'Expense Categories'!$G$2),0),0),IF(N744="Y",IF('Expense Categories'!$G$4="Y",IF(ISNUMBER(MATCH(H744,'Expense Categories'!$D$2:$D$15,0)),0,($G744-$F744)/'Expense Categories'!$I$1*'Expense Categories'!$G$2),0),0))</f>
        <v>0</v>
      </c>
      <c r="F744" s="18"/>
      <c r="G744" s="26"/>
      <c r="H744" s="20"/>
      <c r="N744" s="34"/>
      <c r="O744" s="63"/>
      <c r="P744" s="63"/>
      <c r="Q744" s="63"/>
    </row>
    <row r="745" spans="1:17" ht="15.75" customHeight="1" x14ac:dyDescent="0.2">
      <c r="A745" s="20"/>
      <c r="B745" s="22"/>
      <c r="C745" s="17">
        <f>IF(O745=0,IF(N745="Y",IF('Expense Categories'!$G$4="Y",G745-ROUND(E745,2)-ROUND(D745,2),Expenses!G745),G745),0)</f>
        <v>0</v>
      </c>
      <c r="D745" s="17">
        <f>IF(H745='Expense Categories'!A$2,IF(N745="Y",IF('Expense Categories'!$G$4="Y",IF(ISNUMBER(MATCH(H745,'Expense Categories'!$D$2:$D$15,0)),0,(($G745-$F745)/2)/'Expense Categories'!$I$1*'Expense Categories'!$G$1),0),0),IF(N745="Y",IF('Expense Categories'!$G$4="Y",IF(ISNUMBER(MATCH(H745,'Expense Categories'!$D$2:$D$15,0)),0,($G745-$F745)/'Expense Categories'!$I$1*'Expense Categories'!$G$1),0),0))</f>
        <v>0</v>
      </c>
      <c r="E745" s="17">
        <f>IF(H745='Expense Categories'!A$2,IF(N745="Y",IF('Expense Categories'!$G$4="Y",IF(ISNUMBER(MATCH(H745,'Expense Categories'!$D$2:$D$15,0)),0,(($G745-$F745)/2)/'Expense Categories'!$I$1*'Expense Categories'!$G$2),0),0),IF(N745="Y",IF('Expense Categories'!$G$4="Y",IF(ISNUMBER(MATCH(H745,'Expense Categories'!$D$2:$D$15,0)),0,($G745-$F745)/'Expense Categories'!$I$1*'Expense Categories'!$G$2),0),0))</f>
        <v>0</v>
      </c>
      <c r="F745" s="18"/>
      <c r="G745" s="26"/>
      <c r="H745" s="20"/>
      <c r="N745" s="34"/>
      <c r="O745" s="63"/>
      <c r="P745" s="63"/>
      <c r="Q745" s="63"/>
    </row>
    <row r="746" spans="1:17" ht="15.75" customHeight="1" x14ac:dyDescent="0.2">
      <c r="A746" s="20"/>
      <c r="B746" s="22"/>
      <c r="C746" s="17">
        <f>IF(O746=0,IF(N746="Y",IF('Expense Categories'!$G$4="Y",G746-ROUND(E746,2)-ROUND(D746,2),Expenses!G746),G746),0)</f>
        <v>0</v>
      </c>
      <c r="D746" s="17">
        <f>IF(H746='Expense Categories'!A$2,IF(N746="Y",IF('Expense Categories'!$G$4="Y",IF(ISNUMBER(MATCH(H746,'Expense Categories'!$D$2:$D$15,0)),0,(($G746-$F746)/2)/'Expense Categories'!$I$1*'Expense Categories'!$G$1),0),0),IF(N746="Y",IF('Expense Categories'!$G$4="Y",IF(ISNUMBER(MATCH(H746,'Expense Categories'!$D$2:$D$15,0)),0,($G746-$F746)/'Expense Categories'!$I$1*'Expense Categories'!$G$1),0),0))</f>
        <v>0</v>
      </c>
      <c r="E746" s="17">
        <f>IF(H746='Expense Categories'!A$2,IF(N746="Y",IF('Expense Categories'!$G$4="Y",IF(ISNUMBER(MATCH(H746,'Expense Categories'!$D$2:$D$15,0)),0,(($G746-$F746)/2)/'Expense Categories'!$I$1*'Expense Categories'!$G$2),0),0),IF(N746="Y",IF('Expense Categories'!$G$4="Y",IF(ISNUMBER(MATCH(H746,'Expense Categories'!$D$2:$D$15,0)),0,($G746-$F746)/'Expense Categories'!$I$1*'Expense Categories'!$G$2),0),0))</f>
        <v>0</v>
      </c>
      <c r="F746" s="18"/>
      <c r="G746" s="26"/>
      <c r="H746" s="20"/>
      <c r="N746" s="34"/>
      <c r="O746" s="63"/>
      <c r="P746" s="63"/>
      <c r="Q746" s="63"/>
    </row>
    <row r="747" spans="1:17" ht="15.75" customHeight="1" x14ac:dyDescent="0.2">
      <c r="A747" s="20"/>
      <c r="B747" s="22"/>
      <c r="C747" s="17">
        <f>IF(O747=0,IF(N747="Y",IF('Expense Categories'!$G$4="Y",G747-ROUND(E747,2)-ROUND(D747,2),Expenses!G747),G747),0)</f>
        <v>0</v>
      </c>
      <c r="D747" s="17">
        <f>IF(H747='Expense Categories'!A$2,IF(N747="Y",IF('Expense Categories'!$G$4="Y",IF(ISNUMBER(MATCH(H747,'Expense Categories'!$D$2:$D$15,0)),0,(($G747-$F747)/2)/'Expense Categories'!$I$1*'Expense Categories'!$G$1),0),0),IF(N747="Y",IF('Expense Categories'!$G$4="Y",IF(ISNUMBER(MATCH(H747,'Expense Categories'!$D$2:$D$15,0)),0,($G747-$F747)/'Expense Categories'!$I$1*'Expense Categories'!$G$1),0),0))</f>
        <v>0</v>
      </c>
      <c r="E747" s="17">
        <f>IF(H747='Expense Categories'!A$2,IF(N747="Y",IF('Expense Categories'!$G$4="Y",IF(ISNUMBER(MATCH(H747,'Expense Categories'!$D$2:$D$15,0)),0,(($G747-$F747)/2)/'Expense Categories'!$I$1*'Expense Categories'!$G$2),0),0),IF(N747="Y",IF('Expense Categories'!$G$4="Y",IF(ISNUMBER(MATCH(H747,'Expense Categories'!$D$2:$D$15,0)),0,($G747-$F747)/'Expense Categories'!$I$1*'Expense Categories'!$G$2),0),0))</f>
        <v>0</v>
      </c>
      <c r="F747" s="18"/>
      <c r="G747" s="26"/>
      <c r="H747" s="20"/>
      <c r="N747" s="34"/>
      <c r="O747" s="63"/>
      <c r="P747" s="63"/>
      <c r="Q747" s="63"/>
    </row>
    <row r="748" spans="1:17" ht="15.75" customHeight="1" x14ac:dyDescent="0.2">
      <c r="A748" s="20"/>
      <c r="B748" s="22"/>
      <c r="C748" s="17">
        <f>IF(O748=0,IF(N748="Y",IF('Expense Categories'!$G$4="Y",G748-ROUND(E748,2)-ROUND(D748,2),Expenses!G748),G748),0)</f>
        <v>0</v>
      </c>
      <c r="D748" s="17">
        <f>IF(H748='Expense Categories'!A$2,IF(N748="Y",IF('Expense Categories'!$G$4="Y",IF(ISNUMBER(MATCH(H748,'Expense Categories'!$D$2:$D$15,0)),0,(($G748-$F748)/2)/'Expense Categories'!$I$1*'Expense Categories'!$G$1),0),0),IF(N748="Y",IF('Expense Categories'!$G$4="Y",IF(ISNUMBER(MATCH(H748,'Expense Categories'!$D$2:$D$15,0)),0,($G748-$F748)/'Expense Categories'!$I$1*'Expense Categories'!$G$1),0),0))</f>
        <v>0</v>
      </c>
      <c r="E748" s="17">
        <f>IF(H748='Expense Categories'!A$2,IF(N748="Y",IF('Expense Categories'!$G$4="Y",IF(ISNUMBER(MATCH(H748,'Expense Categories'!$D$2:$D$15,0)),0,(($G748-$F748)/2)/'Expense Categories'!$I$1*'Expense Categories'!$G$2),0),0),IF(N748="Y",IF('Expense Categories'!$G$4="Y",IF(ISNUMBER(MATCH(H748,'Expense Categories'!$D$2:$D$15,0)),0,($G748-$F748)/'Expense Categories'!$I$1*'Expense Categories'!$G$2),0),0))</f>
        <v>0</v>
      </c>
      <c r="F748" s="18"/>
      <c r="G748" s="26"/>
      <c r="H748" s="20"/>
      <c r="N748" s="34"/>
      <c r="O748" s="63"/>
      <c r="P748" s="63"/>
      <c r="Q748" s="63"/>
    </row>
    <row r="749" spans="1:17" ht="15.75" customHeight="1" x14ac:dyDescent="0.2">
      <c r="A749" s="20"/>
      <c r="B749" s="22"/>
      <c r="C749" s="17">
        <f>IF(O749=0,IF(N749="Y",IF('Expense Categories'!$G$4="Y",G749-ROUND(E749,2)-ROUND(D749,2),Expenses!G749),G749),0)</f>
        <v>0</v>
      </c>
      <c r="D749" s="17">
        <f>IF(H749='Expense Categories'!A$2,IF(N749="Y",IF('Expense Categories'!$G$4="Y",IF(ISNUMBER(MATCH(H749,'Expense Categories'!$D$2:$D$15,0)),0,(($G749-$F749)/2)/'Expense Categories'!$I$1*'Expense Categories'!$G$1),0),0),IF(N749="Y",IF('Expense Categories'!$G$4="Y",IF(ISNUMBER(MATCH(H749,'Expense Categories'!$D$2:$D$15,0)),0,($G749-$F749)/'Expense Categories'!$I$1*'Expense Categories'!$G$1),0),0))</f>
        <v>0</v>
      </c>
      <c r="E749" s="17">
        <f>IF(H749='Expense Categories'!A$2,IF(N749="Y",IF('Expense Categories'!$G$4="Y",IF(ISNUMBER(MATCH(H749,'Expense Categories'!$D$2:$D$15,0)),0,(($G749-$F749)/2)/'Expense Categories'!$I$1*'Expense Categories'!$G$2),0),0),IF(N749="Y",IF('Expense Categories'!$G$4="Y",IF(ISNUMBER(MATCH(H749,'Expense Categories'!$D$2:$D$15,0)),0,($G749-$F749)/'Expense Categories'!$I$1*'Expense Categories'!$G$2),0),0))</f>
        <v>0</v>
      </c>
      <c r="F749" s="18"/>
      <c r="G749" s="26"/>
      <c r="H749" s="20"/>
      <c r="N749" s="34"/>
      <c r="O749" s="63"/>
      <c r="P749" s="63"/>
      <c r="Q749" s="63"/>
    </row>
    <row r="750" spans="1:17" ht="15.75" customHeight="1" x14ac:dyDescent="0.2">
      <c r="A750" s="20"/>
      <c r="B750" s="22"/>
      <c r="C750" s="17">
        <f>IF(O750=0,IF(N750="Y",IF('Expense Categories'!$G$4="Y",G750-ROUND(E750,2)-ROUND(D750,2),Expenses!G750),G750),0)</f>
        <v>0</v>
      </c>
      <c r="D750" s="17">
        <f>IF(H750='Expense Categories'!A$2,IF(N750="Y",IF('Expense Categories'!$G$4="Y",IF(ISNUMBER(MATCH(H750,'Expense Categories'!$D$2:$D$15,0)),0,(($G750-$F750)/2)/'Expense Categories'!$I$1*'Expense Categories'!$G$1),0),0),IF(N750="Y",IF('Expense Categories'!$G$4="Y",IF(ISNUMBER(MATCH(H750,'Expense Categories'!$D$2:$D$15,0)),0,($G750-$F750)/'Expense Categories'!$I$1*'Expense Categories'!$G$1),0),0))</f>
        <v>0</v>
      </c>
      <c r="E750" s="17">
        <f>IF(H750='Expense Categories'!A$2,IF(N750="Y",IF('Expense Categories'!$G$4="Y",IF(ISNUMBER(MATCH(H750,'Expense Categories'!$D$2:$D$15,0)),0,(($G750-$F750)/2)/'Expense Categories'!$I$1*'Expense Categories'!$G$2),0),0),IF(N750="Y",IF('Expense Categories'!$G$4="Y",IF(ISNUMBER(MATCH(H750,'Expense Categories'!$D$2:$D$15,0)),0,($G750-$F750)/'Expense Categories'!$I$1*'Expense Categories'!$G$2),0),0))</f>
        <v>0</v>
      </c>
      <c r="F750" s="18"/>
      <c r="G750" s="26"/>
      <c r="H750" s="20"/>
      <c r="N750" s="34"/>
      <c r="O750" s="63"/>
      <c r="P750" s="63"/>
      <c r="Q750" s="63"/>
    </row>
    <row r="751" spans="1:17" ht="15.75" customHeight="1" x14ac:dyDescent="0.2">
      <c r="A751" s="20"/>
      <c r="B751" s="22"/>
      <c r="C751" s="17">
        <f>IF(O751=0,IF(N751="Y",IF('Expense Categories'!$G$4="Y",G751-ROUND(E751,2)-ROUND(D751,2),Expenses!G751),G751),0)</f>
        <v>0</v>
      </c>
      <c r="D751" s="17">
        <f>IF(H751='Expense Categories'!A$2,IF(N751="Y",IF('Expense Categories'!$G$4="Y",IF(ISNUMBER(MATCH(H751,'Expense Categories'!$D$2:$D$15,0)),0,(($G751-$F751)/2)/'Expense Categories'!$I$1*'Expense Categories'!$G$1),0),0),IF(N751="Y",IF('Expense Categories'!$G$4="Y",IF(ISNUMBER(MATCH(H751,'Expense Categories'!$D$2:$D$15,0)),0,($G751-$F751)/'Expense Categories'!$I$1*'Expense Categories'!$G$1),0),0))</f>
        <v>0</v>
      </c>
      <c r="E751" s="17">
        <f>IF(H751='Expense Categories'!A$2,IF(N751="Y",IF('Expense Categories'!$G$4="Y",IF(ISNUMBER(MATCH(H751,'Expense Categories'!$D$2:$D$15,0)),0,(($G751-$F751)/2)/'Expense Categories'!$I$1*'Expense Categories'!$G$2),0),0),IF(N751="Y",IF('Expense Categories'!$G$4="Y",IF(ISNUMBER(MATCH(H751,'Expense Categories'!$D$2:$D$15,0)),0,($G751-$F751)/'Expense Categories'!$I$1*'Expense Categories'!$G$2),0),0))</f>
        <v>0</v>
      </c>
      <c r="F751" s="18"/>
      <c r="G751" s="26"/>
      <c r="H751" s="20"/>
      <c r="N751" s="34"/>
      <c r="O751" s="63"/>
      <c r="P751" s="63"/>
      <c r="Q751" s="63"/>
    </row>
    <row r="752" spans="1:17" ht="15.75" customHeight="1" x14ac:dyDescent="0.2">
      <c r="A752" s="20"/>
      <c r="B752" s="22"/>
      <c r="C752" s="17">
        <f>IF(O752=0,IF(N752="Y",IF('Expense Categories'!$G$4="Y",G752-ROUND(E752,2)-ROUND(D752,2),Expenses!G752),G752),0)</f>
        <v>0</v>
      </c>
      <c r="D752" s="17">
        <f>IF(H752='Expense Categories'!A$2,IF(N752="Y",IF('Expense Categories'!$G$4="Y",IF(ISNUMBER(MATCH(H752,'Expense Categories'!$D$2:$D$15,0)),0,(($G752-$F752)/2)/'Expense Categories'!$I$1*'Expense Categories'!$G$1),0),0),IF(N752="Y",IF('Expense Categories'!$G$4="Y",IF(ISNUMBER(MATCH(H752,'Expense Categories'!$D$2:$D$15,0)),0,($G752-$F752)/'Expense Categories'!$I$1*'Expense Categories'!$G$1),0),0))</f>
        <v>0</v>
      </c>
      <c r="E752" s="17">
        <f>IF(H752='Expense Categories'!A$2,IF(N752="Y",IF('Expense Categories'!$G$4="Y",IF(ISNUMBER(MATCH(H752,'Expense Categories'!$D$2:$D$15,0)),0,(($G752-$F752)/2)/'Expense Categories'!$I$1*'Expense Categories'!$G$2),0),0),IF(N752="Y",IF('Expense Categories'!$G$4="Y",IF(ISNUMBER(MATCH(H752,'Expense Categories'!$D$2:$D$15,0)),0,($G752-$F752)/'Expense Categories'!$I$1*'Expense Categories'!$G$2),0),0))</f>
        <v>0</v>
      </c>
      <c r="F752" s="18"/>
      <c r="G752" s="26"/>
      <c r="H752" s="20"/>
      <c r="N752" s="34"/>
      <c r="O752" s="63"/>
      <c r="P752" s="63"/>
      <c r="Q752" s="63"/>
    </row>
    <row r="753" spans="1:17" ht="15.75" customHeight="1" x14ac:dyDescent="0.2">
      <c r="A753" s="20"/>
      <c r="B753" s="22"/>
      <c r="C753" s="17">
        <f>IF(O753=0,IF(N753="Y",IF('Expense Categories'!$G$4="Y",G753-ROUND(E753,2)-ROUND(D753,2),Expenses!G753),G753),0)</f>
        <v>0</v>
      </c>
      <c r="D753" s="17">
        <f>IF(H753='Expense Categories'!A$2,IF(N753="Y",IF('Expense Categories'!$G$4="Y",IF(ISNUMBER(MATCH(H753,'Expense Categories'!$D$2:$D$15,0)),0,(($G753-$F753)/2)/'Expense Categories'!$I$1*'Expense Categories'!$G$1),0),0),IF(N753="Y",IF('Expense Categories'!$G$4="Y",IF(ISNUMBER(MATCH(H753,'Expense Categories'!$D$2:$D$15,0)),0,($G753-$F753)/'Expense Categories'!$I$1*'Expense Categories'!$G$1),0),0))</f>
        <v>0</v>
      </c>
      <c r="E753" s="17">
        <f>IF(H753='Expense Categories'!A$2,IF(N753="Y",IF('Expense Categories'!$G$4="Y",IF(ISNUMBER(MATCH(H753,'Expense Categories'!$D$2:$D$15,0)),0,(($G753-$F753)/2)/'Expense Categories'!$I$1*'Expense Categories'!$G$2),0),0),IF(N753="Y",IF('Expense Categories'!$G$4="Y",IF(ISNUMBER(MATCH(H753,'Expense Categories'!$D$2:$D$15,0)),0,($G753-$F753)/'Expense Categories'!$I$1*'Expense Categories'!$G$2),0),0))</f>
        <v>0</v>
      </c>
      <c r="F753" s="18"/>
      <c r="G753" s="26"/>
      <c r="H753" s="20"/>
      <c r="N753" s="34"/>
      <c r="O753" s="63"/>
      <c r="P753" s="63"/>
      <c r="Q753" s="63"/>
    </row>
    <row r="754" spans="1:17" ht="15.75" customHeight="1" x14ac:dyDescent="0.2">
      <c r="A754" s="20"/>
      <c r="B754" s="22"/>
      <c r="C754" s="17">
        <f>IF(O754=0,IF(N754="Y",IF('Expense Categories'!$G$4="Y",G754-ROUND(E754,2)-ROUND(D754,2),Expenses!G754),G754),0)</f>
        <v>0</v>
      </c>
      <c r="D754" s="17">
        <f>IF(H754='Expense Categories'!A$2,IF(N754="Y",IF('Expense Categories'!$G$4="Y",IF(ISNUMBER(MATCH(H754,'Expense Categories'!$D$2:$D$15,0)),0,(($G754-$F754)/2)/'Expense Categories'!$I$1*'Expense Categories'!$G$1),0),0),IF(N754="Y",IF('Expense Categories'!$G$4="Y",IF(ISNUMBER(MATCH(H754,'Expense Categories'!$D$2:$D$15,0)),0,($G754-$F754)/'Expense Categories'!$I$1*'Expense Categories'!$G$1),0),0))</f>
        <v>0</v>
      </c>
      <c r="E754" s="17">
        <f>IF(H754='Expense Categories'!A$2,IF(N754="Y",IF('Expense Categories'!$G$4="Y",IF(ISNUMBER(MATCH(H754,'Expense Categories'!$D$2:$D$15,0)),0,(($G754-$F754)/2)/'Expense Categories'!$I$1*'Expense Categories'!$G$2),0),0),IF(N754="Y",IF('Expense Categories'!$G$4="Y",IF(ISNUMBER(MATCH(H754,'Expense Categories'!$D$2:$D$15,0)),0,($G754-$F754)/'Expense Categories'!$I$1*'Expense Categories'!$G$2),0),0))</f>
        <v>0</v>
      </c>
      <c r="F754" s="18"/>
      <c r="G754" s="26"/>
      <c r="H754" s="20"/>
      <c r="N754" s="34"/>
      <c r="O754" s="63"/>
      <c r="P754" s="63"/>
      <c r="Q754" s="63"/>
    </row>
    <row r="755" spans="1:17" ht="15.75" customHeight="1" x14ac:dyDescent="0.2">
      <c r="A755" s="20"/>
      <c r="B755" s="22"/>
      <c r="C755" s="17">
        <f>IF(O755=0,IF(N755="Y",IF('Expense Categories'!$G$4="Y",G755-ROUND(E755,2)-ROUND(D755,2),Expenses!G755),G755),0)</f>
        <v>0</v>
      </c>
      <c r="D755" s="17">
        <f>IF(H755='Expense Categories'!A$2,IF(N755="Y",IF('Expense Categories'!$G$4="Y",IF(ISNUMBER(MATCH(H755,'Expense Categories'!$D$2:$D$15,0)),0,(($G755-$F755)/2)/'Expense Categories'!$I$1*'Expense Categories'!$G$1),0),0),IF(N755="Y",IF('Expense Categories'!$G$4="Y",IF(ISNUMBER(MATCH(H755,'Expense Categories'!$D$2:$D$15,0)),0,($G755-$F755)/'Expense Categories'!$I$1*'Expense Categories'!$G$1),0),0))</f>
        <v>0</v>
      </c>
      <c r="E755" s="17">
        <f>IF(H755='Expense Categories'!A$2,IF(N755="Y",IF('Expense Categories'!$G$4="Y",IF(ISNUMBER(MATCH(H755,'Expense Categories'!$D$2:$D$15,0)),0,(($G755-$F755)/2)/'Expense Categories'!$I$1*'Expense Categories'!$G$2),0),0),IF(N755="Y",IF('Expense Categories'!$G$4="Y",IF(ISNUMBER(MATCH(H755,'Expense Categories'!$D$2:$D$15,0)),0,($G755-$F755)/'Expense Categories'!$I$1*'Expense Categories'!$G$2),0),0))</f>
        <v>0</v>
      </c>
      <c r="F755" s="18"/>
      <c r="G755" s="26"/>
      <c r="H755" s="20"/>
      <c r="N755" s="34"/>
      <c r="O755" s="63"/>
      <c r="P755" s="63"/>
      <c r="Q755" s="63"/>
    </row>
    <row r="756" spans="1:17" ht="15.75" customHeight="1" x14ac:dyDescent="0.2">
      <c r="A756" s="20"/>
      <c r="B756" s="22"/>
      <c r="C756" s="17">
        <f>IF(O756=0,IF(N756="Y",IF('Expense Categories'!$G$4="Y",G756-ROUND(E756,2)-ROUND(D756,2),Expenses!G756),G756),0)</f>
        <v>0</v>
      </c>
      <c r="D756" s="17">
        <f>IF(H756='Expense Categories'!A$2,IF(N756="Y",IF('Expense Categories'!$G$4="Y",IF(ISNUMBER(MATCH(H756,'Expense Categories'!$D$2:$D$15,0)),0,(($G756-$F756)/2)/'Expense Categories'!$I$1*'Expense Categories'!$G$1),0),0),IF(N756="Y",IF('Expense Categories'!$G$4="Y",IF(ISNUMBER(MATCH(H756,'Expense Categories'!$D$2:$D$15,0)),0,($G756-$F756)/'Expense Categories'!$I$1*'Expense Categories'!$G$1),0),0))</f>
        <v>0</v>
      </c>
      <c r="E756" s="17">
        <f>IF(H756='Expense Categories'!A$2,IF(N756="Y",IF('Expense Categories'!$G$4="Y",IF(ISNUMBER(MATCH(H756,'Expense Categories'!$D$2:$D$15,0)),0,(($G756-$F756)/2)/'Expense Categories'!$I$1*'Expense Categories'!$G$2),0),0),IF(N756="Y",IF('Expense Categories'!$G$4="Y",IF(ISNUMBER(MATCH(H756,'Expense Categories'!$D$2:$D$15,0)),0,($G756-$F756)/'Expense Categories'!$I$1*'Expense Categories'!$G$2),0),0))</f>
        <v>0</v>
      </c>
      <c r="F756" s="18"/>
      <c r="G756" s="26"/>
      <c r="H756" s="20"/>
      <c r="N756" s="34"/>
      <c r="O756" s="63"/>
      <c r="P756" s="63"/>
      <c r="Q756" s="63"/>
    </row>
    <row r="757" spans="1:17" ht="15.75" customHeight="1" x14ac:dyDescent="0.2">
      <c r="A757" s="20"/>
      <c r="B757" s="22"/>
      <c r="C757" s="17">
        <f>IF(O757=0,IF(N757="Y",IF('Expense Categories'!$G$4="Y",G757-ROUND(E757,2)-ROUND(D757,2),Expenses!G757),G757),0)</f>
        <v>0</v>
      </c>
      <c r="D757" s="17">
        <f>IF(H757='Expense Categories'!A$2,IF(N757="Y",IF('Expense Categories'!$G$4="Y",IF(ISNUMBER(MATCH(H757,'Expense Categories'!$D$2:$D$15,0)),0,(($G757-$F757)/2)/'Expense Categories'!$I$1*'Expense Categories'!$G$1),0),0),IF(N757="Y",IF('Expense Categories'!$G$4="Y",IF(ISNUMBER(MATCH(H757,'Expense Categories'!$D$2:$D$15,0)),0,($G757-$F757)/'Expense Categories'!$I$1*'Expense Categories'!$G$1),0),0))</f>
        <v>0</v>
      </c>
      <c r="E757" s="17">
        <f>IF(H757='Expense Categories'!A$2,IF(N757="Y",IF('Expense Categories'!$G$4="Y",IF(ISNUMBER(MATCH(H757,'Expense Categories'!$D$2:$D$15,0)),0,(($G757-$F757)/2)/'Expense Categories'!$I$1*'Expense Categories'!$G$2),0),0),IF(N757="Y",IF('Expense Categories'!$G$4="Y",IF(ISNUMBER(MATCH(H757,'Expense Categories'!$D$2:$D$15,0)),0,($G757-$F757)/'Expense Categories'!$I$1*'Expense Categories'!$G$2),0),0))</f>
        <v>0</v>
      </c>
      <c r="F757" s="18"/>
      <c r="G757" s="26"/>
      <c r="H757" s="20"/>
      <c r="N757" s="34"/>
      <c r="O757" s="63"/>
      <c r="P757" s="63"/>
      <c r="Q757" s="63"/>
    </row>
    <row r="758" spans="1:17" ht="15.75" customHeight="1" x14ac:dyDescent="0.2">
      <c r="A758" s="20"/>
      <c r="B758" s="22"/>
      <c r="C758" s="17">
        <f>IF(O758=0,IF(N758="Y",IF('Expense Categories'!$G$4="Y",G758-ROUND(E758,2)-ROUND(D758,2),Expenses!G758),G758),0)</f>
        <v>0</v>
      </c>
      <c r="D758" s="17">
        <f>IF(H758='Expense Categories'!A$2,IF(N758="Y",IF('Expense Categories'!$G$4="Y",IF(ISNUMBER(MATCH(H758,'Expense Categories'!$D$2:$D$15,0)),0,(($G758-$F758)/2)/'Expense Categories'!$I$1*'Expense Categories'!$G$1),0),0),IF(N758="Y",IF('Expense Categories'!$G$4="Y",IF(ISNUMBER(MATCH(H758,'Expense Categories'!$D$2:$D$15,0)),0,($G758-$F758)/'Expense Categories'!$I$1*'Expense Categories'!$G$1),0),0))</f>
        <v>0</v>
      </c>
      <c r="E758" s="17">
        <f>IF(H758='Expense Categories'!A$2,IF(N758="Y",IF('Expense Categories'!$G$4="Y",IF(ISNUMBER(MATCH(H758,'Expense Categories'!$D$2:$D$15,0)),0,(($G758-$F758)/2)/'Expense Categories'!$I$1*'Expense Categories'!$G$2),0),0),IF(N758="Y",IF('Expense Categories'!$G$4="Y",IF(ISNUMBER(MATCH(H758,'Expense Categories'!$D$2:$D$15,0)),0,($G758-$F758)/'Expense Categories'!$I$1*'Expense Categories'!$G$2),0),0))</f>
        <v>0</v>
      </c>
      <c r="F758" s="18"/>
      <c r="G758" s="26"/>
      <c r="H758" s="20"/>
      <c r="N758" s="34"/>
      <c r="O758" s="63"/>
      <c r="P758" s="63"/>
      <c r="Q758" s="63"/>
    </row>
    <row r="759" spans="1:17" ht="15.75" customHeight="1" x14ac:dyDescent="0.2">
      <c r="A759" s="20"/>
      <c r="B759" s="22"/>
      <c r="C759" s="17">
        <f>IF(O759=0,IF(N759="Y",IF('Expense Categories'!$G$4="Y",G759-ROUND(E759,2)-ROUND(D759,2),Expenses!G759),G759),0)</f>
        <v>0</v>
      </c>
      <c r="D759" s="17">
        <f>IF(H759='Expense Categories'!A$2,IF(N759="Y",IF('Expense Categories'!$G$4="Y",IF(ISNUMBER(MATCH(H759,'Expense Categories'!$D$2:$D$15,0)),0,(($G759-$F759)/2)/'Expense Categories'!$I$1*'Expense Categories'!$G$1),0),0),IF(N759="Y",IF('Expense Categories'!$G$4="Y",IF(ISNUMBER(MATCH(H759,'Expense Categories'!$D$2:$D$15,0)),0,($G759-$F759)/'Expense Categories'!$I$1*'Expense Categories'!$G$1),0),0))</f>
        <v>0</v>
      </c>
      <c r="E759" s="17">
        <f>IF(H759='Expense Categories'!A$2,IF(N759="Y",IF('Expense Categories'!$G$4="Y",IF(ISNUMBER(MATCH(H759,'Expense Categories'!$D$2:$D$15,0)),0,(($G759-$F759)/2)/'Expense Categories'!$I$1*'Expense Categories'!$G$2),0),0),IF(N759="Y",IF('Expense Categories'!$G$4="Y",IF(ISNUMBER(MATCH(H759,'Expense Categories'!$D$2:$D$15,0)),0,($G759-$F759)/'Expense Categories'!$I$1*'Expense Categories'!$G$2),0),0))</f>
        <v>0</v>
      </c>
      <c r="F759" s="18"/>
      <c r="G759" s="26"/>
      <c r="H759" s="20"/>
      <c r="N759" s="34"/>
      <c r="O759" s="63"/>
      <c r="P759" s="63"/>
      <c r="Q759" s="63"/>
    </row>
    <row r="760" spans="1:17" ht="15.75" customHeight="1" x14ac:dyDescent="0.2">
      <c r="A760" s="20"/>
      <c r="B760" s="22"/>
      <c r="C760" s="17">
        <f>IF(O760=0,IF(N760="Y",IF('Expense Categories'!$G$4="Y",G760-ROUND(E760,2)-ROUND(D760,2),Expenses!G760),G760),0)</f>
        <v>0</v>
      </c>
      <c r="D760" s="17">
        <f>IF(H760='Expense Categories'!A$2,IF(N760="Y",IF('Expense Categories'!$G$4="Y",IF(ISNUMBER(MATCH(H760,'Expense Categories'!$D$2:$D$15,0)),0,(($G760-$F760)/2)/'Expense Categories'!$I$1*'Expense Categories'!$G$1),0),0),IF(N760="Y",IF('Expense Categories'!$G$4="Y",IF(ISNUMBER(MATCH(H760,'Expense Categories'!$D$2:$D$15,0)),0,($G760-$F760)/'Expense Categories'!$I$1*'Expense Categories'!$G$1),0),0))</f>
        <v>0</v>
      </c>
      <c r="E760" s="17">
        <f>IF(H760='Expense Categories'!A$2,IF(N760="Y",IF('Expense Categories'!$G$4="Y",IF(ISNUMBER(MATCH(H760,'Expense Categories'!$D$2:$D$15,0)),0,(($G760-$F760)/2)/'Expense Categories'!$I$1*'Expense Categories'!$G$2),0),0),IF(N760="Y",IF('Expense Categories'!$G$4="Y",IF(ISNUMBER(MATCH(H760,'Expense Categories'!$D$2:$D$15,0)),0,($G760-$F760)/'Expense Categories'!$I$1*'Expense Categories'!$G$2),0),0))</f>
        <v>0</v>
      </c>
      <c r="F760" s="18"/>
      <c r="G760" s="26"/>
      <c r="H760" s="20"/>
      <c r="N760" s="34"/>
      <c r="O760" s="63"/>
      <c r="P760" s="63"/>
      <c r="Q760" s="63"/>
    </row>
    <row r="761" spans="1:17" ht="15.75" customHeight="1" x14ac:dyDescent="0.2">
      <c r="A761" s="20"/>
      <c r="B761" s="22"/>
      <c r="C761" s="17">
        <f>IF(O761=0,IF(N761="Y",IF('Expense Categories'!$G$4="Y",G761-ROUND(E761,2)-ROUND(D761,2),Expenses!G761),G761),0)</f>
        <v>0</v>
      </c>
      <c r="D761" s="17">
        <f>IF(H761='Expense Categories'!A$2,IF(N761="Y",IF('Expense Categories'!$G$4="Y",IF(ISNUMBER(MATCH(H761,'Expense Categories'!$D$2:$D$15,0)),0,(($G761-$F761)/2)/'Expense Categories'!$I$1*'Expense Categories'!$G$1),0),0),IF(N761="Y",IF('Expense Categories'!$G$4="Y",IF(ISNUMBER(MATCH(H761,'Expense Categories'!$D$2:$D$15,0)),0,($G761-$F761)/'Expense Categories'!$I$1*'Expense Categories'!$G$1),0),0))</f>
        <v>0</v>
      </c>
      <c r="E761" s="17">
        <f>IF(H761='Expense Categories'!A$2,IF(N761="Y",IF('Expense Categories'!$G$4="Y",IF(ISNUMBER(MATCH(H761,'Expense Categories'!$D$2:$D$15,0)),0,(($G761-$F761)/2)/'Expense Categories'!$I$1*'Expense Categories'!$G$2),0),0),IF(N761="Y",IF('Expense Categories'!$G$4="Y",IF(ISNUMBER(MATCH(H761,'Expense Categories'!$D$2:$D$15,0)),0,($G761-$F761)/'Expense Categories'!$I$1*'Expense Categories'!$G$2),0),0))</f>
        <v>0</v>
      </c>
      <c r="F761" s="18"/>
      <c r="G761" s="26"/>
      <c r="H761" s="20"/>
      <c r="N761" s="34"/>
      <c r="O761" s="63"/>
      <c r="P761" s="63"/>
      <c r="Q761" s="63"/>
    </row>
    <row r="762" spans="1:17" ht="15.75" customHeight="1" x14ac:dyDescent="0.2">
      <c r="A762" s="20"/>
      <c r="B762" s="22"/>
      <c r="C762" s="17">
        <f>IF(O762=0,IF(N762="Y",IF('Expense Categories'!$G$4="Y",G762-ROUND(E762,2)-ROUND(D762,2),Expenses!G762),G762),0)</f>
        <v>0</v>
      </c>
      <c r="D762" s="17">
        <f>IF(H762='Expense Categories'!A$2,IF(N762="Y",IF('Expense Categories'!$G$4="Y",IF(ISNUMBER(MATCH(H762,'Expense Categories'!$D$2:$D$15,0)),0,(($G762-$F762)/2)/'Expense Categories'!$I$1*'Expense Categories'!$G$1),0),0),IF(N762="Y",IF('Expense Categories'!$G$4="Y",IF(ISNUMBER(MATCH(H762,'Expense Categories'!$D$2:$D$15,0)),0,($G762-$F762)/'Expense Categories'!$I$1*'Expense Categories'!$G$1),0),0))</f>
        <v>0</v>
      </c>
      <c r="E762" s="17">
        <f>IF(H762='Expense Categories'!A$2,IF(N762="Y",IF('Expense Categories'!$G$4="Y",IF(ISNUMBER(MATCH(H762,'Expense Categories'!$D$2:$D$15,0)),0,(($G762-$F762)/2)/'Expense Categories'!$I$1*'Expense Categories'!$G$2),0),0),IF(N762="Y",IF('Expense Categories'!$G$4="Y",IF(ISNUMBER(MATCH(H762,'Expense Categories'!$D$2:$D$15,0)),0,($G762-$F762)/'Expense Categories'!$I$1*'Expense Categories'!$G$2),0),0))</f>
        <v>0</v>
      </c>
      <c r="F762" s="18"/>
      <c r="G762" s="26"/>
      <c r="H762" s="20"/>
      <c r="N762" s="34"/>
      <c r="O762" s="63"/>
      <c r="P762" s="63"/>
      <c r="Q762" s="63"/>
    </row>
    <row r="763" spans="1:17" ht="15.75" customHeight="1" x14ac:dyDescent="0.2">
      <c r="A763" s="20"/>
      <c r="B763" s="22"/>
      <c r="C763" s="17">
        <f>IF(O763=0,IF(N763="Y",IF('Expense Categories'!$G$4="Y",G763-ROUND(E763,2)-ROUND(D763,2),Expenses!G763),G763),0)</f>
        <v>0</v>
      </c>
      <c r="D763" s="17">
        <f>IF(H763='Expense Categories'!A$2,IF(N763="Y",IF('Expense Categories'!$G$4="Y",IF(ISNUMBER(MATCH(H763,'Expense Categories'!$D$2:$D$15,0)),0,(($G763-$F763)/2)/'Expense Categories'!$I$1*'Expense Categories'!$G$1),0),0),IF(N763="Y",IF('Expense Categories'!$G$4="Y",IF(ISNUMBER(MATCH(H763,'Expense Categories'!$D$2:$D$15,0)),0,($G763-$F763)/'Expense Categories'!$I$1*'Expense Categories'!$G$1),0),0))</f>
        <v>0</v>
      </c>
      <c r="E763" s="17">
        <f>IF(H763='Expense Categories'!A$2,IF(N763="Y",IF('Expense Categories'!$G$4="Y",IF(ISNUMBER(MATCH(H763,'Expense Categories'!$D$2:$D$15,0)),0,(($G763-$F763)/2)/'Expense Categories'!$I$1*'Expense Categories'!$G$2),0),0),IF(N763="Y",IF('Expense Categories'!$G$4="Y",IF(ISNUMBER(MATCH(H763,'Expense Categories'!$D$2:$D$15,0)),0,($G763-$F763)/'Expense Categories'!$I$1*'Expense Categories'!$G$2),0),0))</f>
        <v>0</v>
      </c>
      <c r="F763" s="18"/>
      <c r="G763" s="26"/>
      <c r="H763" s="20"/>
      <c r="N763" s="34"/>
      <c r="O763" s="63"/>
      <c r="P763" s="63"/>
      <c r="Q763" s="63"/>
    </row>
    <row r="764" spans="1:17" ht="15.75" customHeight="1" x14ac:dyDescent="0.2">
      <c r="A764" s="20"/>
      <c r="B764" s="22"/>
      <c r="C764" s="17">
        <f>IF(O764=0,IF(N764="Y",IF('Expense Categories'!$G$4="Y",G764-ROUND(E764,2)-ROUND(D764,2),Expenses!G764),G764),0)</f>
        <v>0</v>
      </c>
      <c r="D764" s="17">
        <f>IF(H764='Expense Categories'!A$2,IF(N764="Y",IF('Expense Categories'!$G$4="Y",IF(ISNUMBER(MATCH(H764,'Expense Categories'!$D$2:$D$15,0)),0,(($G764-$F764)/2)/'Expense Categories'!$I$1*'Expense Categories'!$G$1),0),0),IF(N764="Y",IF('Expense Categories'!$G$4="Y",IF(ISNUMBER(MATCH(H764,'Expense Categories'!$D$2:$D$15,0)),0,($G764-$F764)/'Expense Categories'!$I$1*'Expense Categories'!$G$1),0),0))</f>
        <v>0</v>
      </c>
      <c r="E764" s="17">
        <f>IF(H764='Expense Categories'!A$2,IF(N764="Y",IF('Expense Categories'!$G$4="Y",IF(ISNUMBER(MATCH(H764,'Expense Categories'!$D$2:$D$15,0)),0,(($G764-$F764)/2)/'Expense Categories'!$I$1*'Expense Categories'!$G$2),0),0),IF(N764="Y",IF('Expense Categories'!$G$4="Y",IF(ISNUMBER(MATCH(H764,'Expense Categories'!$D$2:$D$15,0)),0,($G764-$F764)/'Expense Categories'!$I$1*'Expense Categories'!$G$2),0),0))</f>
        <v>0</v>
      </c>
      <c r="F764" s="18"/>
      <c r="G764" s="26"/>
      <c r="H764" s="20"/>
      <c r="N764" s="34"/>
      <c r="O764" s="63"/>
      <c r="P764" s="63"/>
      <c r="Q764" s="63"/>
    </row>
    <row r="765" spans="1:17" ht="15.75" customHeight="1" x14ac:dyDescent="0.2">
      <c r="A765" s="20"/>
      <c r="B765" s="22"/>
      <c r="C765" s="17">
        <f>IF(O765=0,IF(N765="Y",IF('Expense Categories'!$G$4="Y",G765-ROUND(E765,2)-ROUND(D765,2),Expenses!G765),G765),0)</f>
        <v>0</v>
      </c>
      <c r="D765" s="17">
        <f>IF(H765='Expense Categories'!A$2,IF(N765="Y",IF('Expense Categories'!$G$4="Y",IF(ISNUMBER(MATCH(H765,'Expense Categories'!$D$2:$D$15,0)),0,(($G765-$F765)/2)/'Expense Categories'!$I$1*'Expense Categories'!$G$1),0),0),IF(N765="Y",IF('Expense Categories'!$G$4="Y",IF(ISNUMBER(MATCH(H765,'Expense Categories'!$D$2:$D$15,0)),0,($G765-$F765)/'Expense Categories'!$I$1*'Expense Categories'!$G$1),0),0))</f>
        <v>0</v>
      </c>
      <c r="E765" s="17">
        <f>IF(H765='Expense Categories'!A$2,IF(N765="Y",IF('Expense Categories'!$G$4="Y",IF(ISNUMBER(MATCH(H765,'Expense Categories'!$D$2:$D$15,0)),0,(($G765-$F765)/2)/'Expense Categories'!$I$1*'Expense Categories'!$G$2),0),0),IF(N765="Y",IF('Expense Categories'!$G$4="Y",IF(ISNUMBER(MATCH(H765,'Expense Categories'!$D$2:$D$15,0)),0,($G765-$F765)/'Expense Categories'!$I$1*'Expense Categories'!$G$2),0),0))</f>
        <v>0</v>
      </c>
      <c r="F765" s="18"/>
      <c r="G765" s="26"/>
      <c r="H765" s="20"/>
      <c r="N765" s="34"/>
      <c r="O765" s="63"/>
      <c r="P765" s="63"/>
      <c r="Q765" s="63"/>
    </row>
    <row r="766" spans="1:17" ht="15.75" customHeight="1" x14ac:dyDescent="0.2">
      <c r="A766" s="20"/>
      <c r="B766" s="22"/>
      <c r="C766" s="17">
        <f>IF(O766=0,IF(N766="Y",IF('Expense Categories'!$G$4="Y",G766-ROUND(E766,2)-ROUND(D766,2),Expenses!G766),G766),0)</f>
        <v>0</v>
      </c>
      <c r="D766" s="17">
        <f>IF(H766='Expense Categories'!A$2,IF(N766="Y",IF('Expense Categories'!$G$4="Y",IF(ISNUMBER(MATCH(H766,'Expense Categories'!$D$2:$D$15,0)),0,(($G766-$F766)/2)/'Expense Categories'!$I$1*'Expense Categories'!$G$1),0),0),IF(N766="Y",IF('Expense Categories'!$G$4="Y",IF(ISNUMBER(MATCH(H766,'Expense Categories'!$D$2:$D$15,0)),0,($G766-$F766)/'Expense Categories'!$I$1*'Expense Categories'!$G$1),0),0))</f>
        <v>0</v>
      </c>
      <c r="E766" s="17">
        <f>IF(H766='Expense Categories'!A$2,IF(N766="Y",IF('Expense Categories'!$G$4="Y",IF(ISNUMBER(MATCH(H766,'Expense Categories'!$D$2:$D$15,0)),0,(($G766-$F766)/2)/'Expense Categories'!$I$1*'Expense Categories'!$G$2),0),0),IF(N766="Y",IF('Expense Categories'!$G$4="Y",IF(ISNUMBER(MATCH(H766,'Expense Categories'!$D$2:$D$15,0)),0,($G766-$F766)/'Expense Categories'!$I$1*'Expense Categories'!$G$2),0),0))</f>
        <v>0</v>
      </c>
      <c r="F766" s="18"/>
      <c r="G766" s="26"/>
      <c r="H766" s="20"/>
      <c r="N766" s="34"/>
      <c r="O766" s="63"/>
      <c r="P766" s="63"/>
      <c r="Q766" s="63"/>
    </row>
    <row r="767" spans="1:17" ht="15.75" customHeight="1" x14ac:dyDescent="0.2">
      <c r="A767" s="20"/>
      <c r="B767" s="22"/>
      <c r="C767" s="17">
        <f>IF(O767=0,IF(N767="Y",IF('Expense Categories'!$G$4="Y",G767-ROUND(E767,2)-ROUND(D767,2),Expenses!G767),G767),0)</f>
        <v>0</v>
      </c>
      <c r="D767" s="17">
        <f>IF(H767='Expense Categories'!A$2,IF(N767="Y",IF('Expense Categories'!$G$4="Y",IF(ISNUMBER(MATCH(H767,'Expense Categories'!$D$2:$D$15,0)),0,(($G767-$F767)/2)/'Expense Categories'!$I$1*'Expense Categories'!$G$1),0),0),IF(N767="Y",IF('Expense Categories'!$G$4="Y",IF(ISNUMBER(MATCH(H767,'Expense Categories'!$D$2:$D$15,0)),0,($G767-$F767)/'Expense Categories'!$I$1*'Expense Categories'!$G$1),0),0))</f>
        <v>0</v>
      </c>
      <c r="E767" s="17">
        <f>IF(H767='Expense Categories'!A$2,IF(N767="Y",IF('Expense Categories'!$G$4="Y",IF(ISNUMBER(MATCH(H767,'Expense Categories'!$D$2:$D$15,0)),0,(($G767-$F767)/2)/'Expense Categories'!$I$1*'Expense Categories'!$G$2),0),0),IF(N767="Y",IF('Expense Categories'!$G$4="Y",IF(ISNUMBER(MATCH(H767,'Expense Categories'!$D$2:$D$15,0)),0,($G767-$F767)/'Expense Categories'!$I$1*'Expense Categories'!$G$2),0),0))</f>
        <v>0</v>
      </c>
      <c r="F767" s="18"/>
      <c r="G767" s="26"/>
      <c r="H767" s="20"/>
      <c r="N767" s="34"/>
      <c r="O767" s="63"/>
      <c r="P767" s="63"/>
      <c r="Q767" s="63"/>
    </row>
    <row r="768" spans="1:17" ht="15.75" customHeight="1" x14ac:dyDescent="0.2">
      <c r="A768" s="20"/>
      <c r="B768" s="22"/>
      <c r="C768" s="17">
        <f>IF(O768=0,IF(N768="Y",IF('Expense Categories'!$G$4="Y",G768-ROUND(E768,2)-ROUND(D768,2),Expenses!G768),G768),0)</f>
        <v>0</v>
      </c>
      <c r="D768" s="17">
        <f>IF(H768='Expense Categories'!A$2,IF(N768="Y",IF('Expense Categories'!$G$4="Y",IF(ISNUMBER(MATCH(H768,'Expense Categories'!$D$2:$D$15,0)),0,(($G768-$F768)/2)/'Expense Categories'!$I$1*'Expense Categories'!$G$1),0),0),IF(N768="Y",IF('Expense Categories'!$G$4="Y",IF(ISNUMBER(MATCH(H768,'Expense Categories'!$D$2:$D$15,0)),0,($G768-$F768)/'Expense Categories'!$I$1*'Expense Categories'!$G$1),0),0))</f>
        <v>0</v>
      </c>
      <c r="E768" s="17">
        <f>IF(H768='Expense Categories'!A$2,IF(N768="Y",IF('Expense Categories'!$G$4="Y",IF(ISNUMBER(MATCH(H768,'Expense Categories'!$D$2:$D$15,0)),0,(($G768-$F768)/2)/'Expense Categories'!$I$1*'Expense Categories'!$G$2),0),0),IF(N768="Y",IF('Expense Categories'!$G$4="Y",IF(ISNUMBER(MATCH(H768,'Expense Categories'!$D$2:$D$15,0)),0,($G768-$F768)/'Expense Categories'!$I$1*'Expense Categories'!$G$2),0),0))</f>
        <v>0</v>
      </c>
      <c r="F768" s="18"/>
      <c r="G768" s="26"/>
      <c r="H768" s="20"/>
      <c r="N768" s="34"/>
      <c r="O768" s="63"/>
      <c r="P768" s="63"/>
      <c r="Q768" s="63"/>
    </row>
    <row r="769" spans="1:17" ht="15.75" customHeight="1" x14ac:dyDescent="0.2">
      <c r="A769" s="20"/>
      <c r="B769" s="22"/>
      <c r="C769" s="17">
        <f>IF(O769=0,IF(N769="Y",IF('Expense Categories'!$G$4="Y",G769-ROUND(E769,2)-ROUND(D769,2),Expenses!G769),G769),0)</f>
        <v>0</v>
      </c>
      <c r="D769" s="17">
        <f>IF(H769='Expense Categories'!A$2,IF(N769="Y",IF('Expense Categories'!$G$4="Y",IF(ISNUMBER(MATCH(H769,'Expense Categories'!$D$2:$D$15,0)),0,(($G769-$F769)/2)/'Expense Categories'!$I$1*'Expense Categories'!$G$1),0),0),IF(N769="Y",IF('Expense Categories'!$G$4="Y",IF(ISNUMBER(MATCH(H769,'Expense Categories'!$D$2:$D$15,0)),0,($G769-$F769)/'Expense Categories'!$I$1*'Expense Categories'!$G$1),0),0))</f>
        <v>0</v>
      </c>
      <c r="E769" s="17">
        <f>IF(H769='Expense Categories'!A$2,IF(N769="Y",IF('Expense Categories'!$G$4="Y",IF(ISNUMBER(MATCH(H769,'Expense Categories'!$D$2:$D$15,0)),0,(($G769-$F769)/2)/'Expense Categories'!$I$1*'Expense Categories'!$G$2),0),0),IF(N769="Y",IF('Expense Categories'!$G$4="Y",IF(ISNUMBER(MATCH(H769,'Expense Categories'!$D$2:$D$15,0)),0,($G769-$F769)/'Expense Categories'!$I$1*'Expense Categories'!$G$2),0),0))</f>
        <v>0</v>
      </c>
      <c r="F769" s="18"/>
      <c r="G769" s="26"/>
      <c r="H769" s="20"/>
      <c r="N769" s="34"/>
      <c r="O769" s="63"/>
      <c r="P769" s="63"/>
      <c r="Q769" s="63"/>
    </row>
    <row r="770" spans="1:17" ht="15.75" customHeight="1" x14ac:dyDescent="0.2">
      <c r="A770" s="20"/>
      <c r="B770" s="22"/>
      <c r="C770" s="17">
        <f>IF(O770=0,IF(N770="Y",IF('Expense Categories'!$G$4="Y",G770-ROUND(E770,2)-ROUND(D770,2),Expenses!G770),G770),0)</f>
        <v>0</v>
      </c>
      <c r="D770" s="17">
        <f>IF(H770='Expense Categories'!A$2,IF(N770="Y",IF('Expense Categories'!$G$4="Y",IF(ISNUMBER(MATCH(H770,'Expense Categories'!$D$2:$D$15,0)),0,(($G770-$F770)/2)/'Expense Categories'!$I$1*'Expense Categories'!$G$1),0),0),IF(N770="Y",IF('Expense Categories'!$G$4="Y",IF(ISNUMBER(MATCH(H770,'Expense Categories'!$D$2:$D$15,0)),0,($G770-$F770)/'Expense Categories'!$I$1*'Expense Categories'!$G$1),0),0))</f>
        <v>0</v>
      </c>
      <c r="E770" s="17">
        <f>IF(H770='Expense Categories'!A$2,IF(N770="Y",IF('Expense Categories'!$G$4="Y",IF(ISNUMBER(MATCH(H770,'Expense Categories'!$D$2:$D$15,0)),0,(($G770-$F770)/2)/'Expense Categories'!$I$1*'Expense Categories'!$G$2),0),0),IF(N770="Y",IF('Expense Categories'!$G$4="Y",IF(ISNUMBER(MATCH(H770,'Expense Categories'!$D$2:$D$15,0)),0,($G770-$F770)/'Expense Categories'!$I$1*'Expense Categories'!$G$2),0),0))</f>
        <v>0</v>
      </c>
      <c r="F770" s="18"/>
      <c r="G770" s="26"/>
      <c r="H770" s="20"/>
      <c r="N770" s="34"/>
      <c r="O770" s="63"/>
      <c r="P770" s="63"/>
      <c r="Q770" s="63"/>
    </row>
    <row r="771" spans="1:17" ht="15.75" customHeight="1" x14ac:dyDescent="0.2">
      <c r="A771" s="20"/>
      <c r="B771" s="22"/>
      <c r="C771" s="17">
        <f>IF(O771=0,IF(N771="Y",IF('Expense Categories'!$G$4="Y",G771-ROUND(E771,2)-ROUND(D771,2),Expenses!G771),G771),0)</f>
        <v>0</v>
      </c>
      <c r="D771" s="17">
        <f>IF(H771='Expense Categories'!A$2,IF(N771="Y",IF('Expense Categories'!$G$4="Y",IF(ISNUMBER(MATCH(H771,'Expense Categories'!$D$2:$D$15,0)),0,(($G771-$F771)/2)/'Expense Categories'!$I$1*'Expense Categories'!$G$1),0),0),IF(N771="Y",IF('Expense Categories'!$G$4="Y",IF(ISNUMBER(MATCH(H771,'Expense Categories'!$D$2:$D$15,0)),0,($G771-$F771)/'Expense Categories'!$I$1*'Expense Categories'!$G$1),0),0))</f>
        <v>0</v>
      </c>
      <c r="E771" s="17">
        <f>IF(H771='Expense Categories'!A$2,IF(N771="Y",IF('Expense Categories'!$G$4="Y",IF(ISNUMBER(MATCH(H771,'Expense Categories'!$D$2:$D$15,0)),0,(($G771-$F771)/2)/'Expense Categories'!$I$1*'Expense Categories'!$G$2),0),0),IF(N771="Y",IF('Expense Categories'!$G$4="Y",IF(ISNUMBER(MATCH(H771,'Expense Categories'!$D$2:$D$15,0)),0,($G771-$F771)/'Expense Categories'!$I$1*'Expense Categories'!$G$2),0),0))</f>
        <v>0</v>
      </c>
      <c r="F771" s="18"/>
      <c r="G771" s="26"/>
      <c r="H771" s="20"/>
      <c r="N771" s="34"/>
      <c r="O771" s="63"/>
      <c r="P771" s="63"/>
      <c r="Q771" s="63"/>
    </row>
    <row r="772" spans="1:17" ht="15.75" customHeight="1" x14ac:dyDescent="0.2">
      <c r="A772" s="20"/>
      <c r="B772" s="22"/>
      <c r="C772" s="17">
        <f>IF(O772=0,IF(N772="Y",IF('Expense Categories'!$G$4="Y",G772-ROUND(E772,2)-ROUND(D772,2),Expenses!G772),G772),0)</f>
        <v>0</v>
      </c>
      <c r="D772" s="17">
        <f>IF(H772='Expense Categories'!A$2,IF(N772="Y",IF('Expense Categories'!$G$4="Y",IF(ISNUMBER(MATCH(H772,'Expense Categories'!$D$2:$D$15,0)),0,(($G772-$F772)/2)/'Expense Categories'!$I$1*'Expense Categories'!$G$1),0),0),IF(N772="Y",IF('Expense Categories'!$G$4="Y",IF(ISNUMBER(MATCH(H772,'Expense Categories'!$D$2:$D$15,0)),0,($G772-$F772)/'Expense Categories'!$I$1*'Expense Categories'!$G$1),0),0))</f>
        <v>0</v>
      </c>
      <c r="E772" s="17">
        <f>IF(H772='Expense Categories'!A$2,IF(N772="Y",IF('Expense Categories'!$G$4="Y",IF(ISNUMBER(MATCH(H772,'Expense Categories'!$D$2:$D$15,0)),0,(($G772-$F772)/2)/'Expense Categories'!$I$1*'Expense Categories'!$G$2),0),0),IF(N772="Y",IF('Expense Categories'!$G$4="Y",IF(ISNUMBER(MATCH(H772,'Expense Categories'!$D$2:$D$15,0)),0,($G772-$F772)/'Expense Categories'!$I$1*'Expense Categories'!$G$2),0),0))</f>
        <v>0</v>
      </c>
      <c r="F772" s="18"/>
      <c r="G772" s="26"/>
      <c r="H772" s="20"/>
      <c r="N772" s="34"/>
      <c r="O772" s="63"/>
      <c r="P772" s="63"/>
      <c r="Q772" s="63"/>
    </row>
    <row r="773" spans="1:17" ht="15.75" customHeight="1" x14ac:dyDescent="0.2">
      <c r="A773" s="20"/>
      <c r="B773" s="22"/>
      <c r="C773" s="17">
        <f>IF(O773=0,IF(N773="Y",IF('Expense Categories'!$G$4="Y",G773-ROUND(E773,2)-ROUND(D773,2),Expenses!G773),G773),0)</f>
        <v>0</v>
      </c>
      <c r="D773" s="17">
        <f>IF(H773='Expense Categories'!A$2,IF(N773="Y",IF('Expense Categories'!$G$4="Y",IF(ISNUMBER(MATCH(H773,'Expense Categories'!$D$2:$D$15,0)),0,(($G773-$F773)/2)/'Expense Categories'!$I$1*'Expense Categories'!$G$1),0),0),IF(N773="Y",IF('Expense Categories'!$G$4="Y",IF(ISNUMBER(MATCH(H773,'Expense Categories'!$D$2:$D$15,0)),0,($G773-$F773)/'Expense Categories'!$I$1*'Expense Categories'!$G$1),0),0))</f>
        <v>0</v>
      </c>
      <c r="E773" s="17">
        <f>IF(H773='Expense Categories'!A$2,IF(N773="Y",IF('Expense Categories'!$G$4="Y",IF(ISNUMBER(MATCH(H773,'Expense Categories'!$D$2:$D$15,0)),0,(($G773-$F773)/2)/'Expense Categories'!$I$1*'Expense Categories'!$G$2),0),0),IF(N773="Y",IF('Expense Categories'!$G$4="Y",IF(ISNUMBER(MATCH(H773,'Expense Categories'!$D$2:$D$15,0)),0,($G773-$F773)/'Expense Categories'!$I$1*'Expense Categories'!$G$2),0),0))</f>
        <v>0</v>
      </c>
      <c r="F773" s="18"/>
      <c r="G773" s="26"/>
      <c r="H773" s="20"/>
      <c r="N773" s="34"/>
      <c r="O773" s="63"/>
      <c r="P773" s="63"/>
      <c r="Q773" s="63"/>
    </row>
    <row r="774" spans="1:17" ht="15.75" customHeight="1" x14ac:dyDescent="0.2">
      <c r="A774" s="20"/>
      <c r="B774" s="22"/>
      <c r="C774" s="17">
        <f>IF(O774=0,IF(N774="Y",IF('Expense Categories'!$G$4="Y",G774-ROUND(E774,2)-ROUND(D774,2),Expenses!G774),G774),0)</f>
        <v>0</v>
      </c>
      <c r="D774" s="17">
        <f>IF(H774='Expense Categories'!A$2,IF(N774="Y",IF('Expense Categories'!$G$4="Y",IF(ISNUMBER(MATCH(H774,'Expense Categories'!$D$2:$D$15,0)),0,(($G774-$F774)/2)/'Expense Categories'!$I$1*'Expense Categories'!$G$1),0),0),IF(N774="Y",IF('Expense Categories'!$G$4="Y",IF(ISNUMBER(MATCH(H774,'Expense Categories'!$D$2:$D$15,0)),0,($G774-$F774)/'Expense Categories'!$I$1*'Expense Categories'!$G$1),0),0))</f>
        <v>0</v>
      </c>
      <c r="E774" s="17">
        <f>IF(H774='Expense Categories'!A$2,IF(N774="Y",IF('Expense Categories'!$G$4="Y",IF(ISNUMBER(MATCH(H774,'Expense Categories'!$D$2:$D$15,0)),0,(($G774-$F774)/2)/'Expense Categories'!$I$1*'Expense Categories'!$G$2),0),0),IF(N774="Y",IF('Expense Categories'!$G$4="Y",IF(ISNUMBER(MATCH(H774,'Expense Categories'!$D$2:$D$15,0)),0,($G774-$F774)/'Expense Categories'!$I$1*'Expense Categories'!$G$2),0),0))</f>
        <v>0</v>
      </c>
      <c r="F774" s="18"/>
      <c r="G774" s="26"/>
      <c r="H774" s="20"/>
      <c r="N774" s="34"/>
      <c r="O774" s="63"/>
      <c r="P774" s="63"/>
      <c r="Q774" s="63"/>
    </row>
    <row r="775" spans="1:17" ht="15.75" customHeight="1" x14ac:dyDescent="0.2">
      <c r="A775" s="20"/>
      <c r="B775" s="22"/>
      <c r="C775" s="17">
        <f>IF(O775=0,IF(N775="Y",IF('Expense Categories'!$G$4="Y",G775-ROUND(E775,2)-ROUND(D775,2),Expenses!G775),G775),0)</f>
        <v>0</v>
      </c>
      <c r="D775" s="17">
        <f>IF(H775='Expense Categories'!A$2,IF(N775="Y",IF('Expense Categories'!$G$4="Y",IF(ISNUMBER(MATCH(H775,'Expense Categories'!$D$2:$D$15,0)),0,(($G775-$F775)/2)/'Expense Categories'!$I$1*'Expense Categories'!$G$1),0),0),IF(N775="Y",IF('Expense Categories'!$G$4="Y",IF(ISNUMBER(MATCH(H775,'Expense Categories'!$D$2:$D$15,0)),0,($G775-$F775)/'Expense Categories'!$I$1*'Expense Categories'!$G$1),0),0))</f>
        <v>0</v>
      </c>
      <c r="E775" s="17">
        <f>IF(H775='Expense Categories'!A$2,IF(N775="Y",IF('Expense Categories'!$G$4="Y",IF(ISNUMBER(MATCH(H775,'Expense Categories'!$D$2:$D$15,0)),0,(($G775-$F775)/2)/'Expense Categories'!$I$1*'Expense Categories'!$G$2),0),0),IF(N775="Y",IF('Expense Categories'!$G$4="Y",IF(ISNUMBER(MATCH(H775,'Expense Categories'!$D$2:$D$15,0)),0,($G775-$F775)/'Expense Categories'!$I$1*'Expense Categories'!$G$2),0),0))</f>
        <v>0</v>
      </c>
      <c r="F775" s="18"/>
      <c r="G775" s="26"/>
      <c r="H775" s="20"/>
      <c r="N775" s="34"/>
      <c r="O775" s="63"/>
      <c r="P775" s="63"/>
      <c r="Q775" s="63"/>
    </row>
    <row r="776" spans="1:17" ht="15.75" customHeight="1" x14ac:dyDescent="0.2">
      <c r="A776" s="20"/>
      <c r="B776" s="22"/>
      <c r="C776" s="17">
        <f>IF(O776=0,IF(N776="Y",IF('Expense Categories'!$G$4="Y",G776-ROUND(E776,2)-ROUND(D776,2),Expenses!G776),G776),0)</f>
        <v>0</v>
      </c>
      <c r="D776" s="17">
        <f>IF(H776='Expense Categories'!A$2,IF(N776="Y",IF('Expense Categories'!$G$4="Y",IF(ISNUMBER(MATCH(H776,'Expense Categories'!$D$2:$D$15,0)),0,(($G776-$F776)/2)/'Expense Categories'!$I$1*'Expense Categories'!$G$1),0),0),IF(N776="Y",IF('Expense Categories'!$G$4="Y",IF(ISNUMBER(MATCH(H776,'Expense Categories'!$D$2:$D$15,0)),0,($G776-$F776)/'Expense Categories'!$I$1*'Expense Categories'!$G$1),0),0))</f>
        <v>0</v>
      </c>
      <c r="E776" s="17">
        <f>IF(H776='Expense Categories'!A$2,IF(N776="Y",IF('Expense Categories'!$G$4="Y",IF(ISNUMBER(MATCH(H776,'Expense Categories'!$D$2:$D$15,0)),0,(($G776-$F776)/2)/'Expense Categories'!$I$1*'Expense Categories'!$G$2),0),0),IF(N776="Y",IF('Expense Categories'!$G$4="Y",IF(ISNUMBER(MATCH(H776,'Expense Categories'!$D$2:$D$15,0)),0,($G776-$F776)/'Expense Categories'!$I$1*'Expense Categories'!$G$2),0),0))</f>
        <v>0</v>
      </c>
      <c r="F776" s="18"/>
      <c r="G776" s="26"/>
      <c r="H776" s="20"/>
      <c r="N776" s="34"/>
      <c r="O776" s="63"/>
      <c r="P776" s="63"/>
      <c r="Q776" s="63"/>
    </row>
    <row r="777" spans="1:17" ht="15.75" customHeight="1" x14ac:dyDescent="0.2">
      <c r="A777" s="20"/>
      <c r="B777" s="22"/>
      <c r="C777" s="17">
        <f>IF(O777=0,IF(N777="Y",IF('Expense Categories'!$G$4="Y",G777-ROUND(E777,2)-ROUND(D777,2),Expenses!G777),G777),0)</f>
        <v>0</v>
      </c>
      <c r="D777" s="17">
        <f>IF(H777='Expense Categories'!A$2,IF(N777="Y",IF('Expense Categories'!$G$4="Y",IF(ISNUMBER(MATCH(H777,'Expense Categories'!$D$2:$D$15,0)),0,(($G777-$F777)/2)/'Expense Categories'!$I$1*'Expense Categories'!$G$1),0),0),IF(N777="Y",IF('Expense Categories'!$G$4="Y",IF(ISNUMBER(MATCH(H777,'Expense Categories'!$D$2:$D$15,0)),0,($G777-$F777)/'Expense Categories'!$I$1*'Expense Categories'!$G$1),0),0))</f>
        <v>0</v>
      </c>
      <c r="E777" s="17">
        <f>IF(H777='Expense Categories'!A$2,IF(N777="Y",IF('Expense Categories'!$G$4="Y",IF(ISNUMBER(MATCH(H777,'Expense Categories'!$D$2:$D$15,0)),0,(($G777-$F777)/2)/'Expense Categories'!$I$1*'Expense Categories'!$G$2),0),0),IF(N777="Y",IF('Expense Categories'!$G$4="Y",IF(ISNUMBER(MATCH(H777,'Expense Categories'!$D$2:$D$15,0)),0,($G777-$F777)/'Expense Categories'!$I$1*'Expense Categories'!$G$2),0),0))</f>
        <v>0</v>
      </c>
      <c r="F777" s="18"/>
      <c r="G777" s="26"/>
      <c r="H777" s="20"/>
      <c r="N777" s="34"/>
      <c r="O777" s="63"/>
      <c r="P777" s="63"/>
      <c r="Q777" s="63"/>
    </row>
    <row r="778" spans="1:17" ht="15.75" customHeight="1" x14ac:dyDescent="0.2">
      <c r="A778" s="20"/>
      <c r="B778" s="22"/>
      <c r="C778" s="17">
        <f>IF(O778=0,IF(N778="Y",IF('Expense Categories'!$G$4="Y",G778-ROUND(E778,2)-ROUND(D778,2),Expenses!G778),G778),0)</f>
        <v>0</v>
      </c>
      <c r="D778" s="17">
        <f>IF(H778='Expense Categories'!A$2,IF(N778="Y",IF('Expense Categories'!$G$4="Y",IF(ISNUMBER(MATCH(H778,'Expense Categories'!$D$2:$D$15,0)),0,(($G778-$F778)/2)/'Expense Categories'!$I$1*'Expense Categories'!$G$1),0),0),IF(N778="Y",IF('Expense Categories'!$G$4="Y",IF(ISNUMBER(MATCH(H778,'Expense Categories'!$D$2:$D$15,0)),0,($G778-$F778)/'Expense Categories'!$I$1*'Expense Categories'!$G$1),0),0))</f>
        <v>0</v>
      </c>
      <c r="E778" s="17">
        <f>IF(H778='Expense Categories'!A$2,IF(N778="Y",IF('Expense Categories'!$G$4="Y",IF(ISNUMBER(MATCH(H778,'Expense Categories'!$D$2:$D$15,0)),0,(($G778-$F778)/2)/'Expense Categories'!$I$1*'Expense Categories'!$G$2),0),0),IF(N778="Y",IF('Expense Categories'!$G$4="Y",IF(ISNUMBER(MATCH(H778,'Expense Categories'!$D$2:$D$15,0)),0,($G778-$F778)/'Expense Categories'!$I$1*'Expense Categories'!$G$2),0),0))</f>
        <v>0</v>
      </c>
      <c r="F778" s="18"/>
      <c r="G778" s="26"/>
      <c r="H778" s="20"/>
      <c r="N778" s="34"/>
      <c r="O778" s="63"/>
      <c r="P778" s="63"/>
      <c r="Q778" s="63"/>
    </row>
    <row r="779" spans="1:17" ht="15.75" customHeight="1" x14ac:dyDescent="0.2">
      <c r="A779" s="20"/>
      <c r="B779" s="22"/>
      <c r="C779" s="17">
        <f>IF(O779=0,IF(N779="Y",IF('Expense Categories'!$G$4="Y",G779-ROUND(E779,2)-ROUND(D779,2),Expenses!G779),G779),0)</f>
        <v>0</v>
      </c>
      <c r="D779" s="17">
        <f>IF(H779='Expense Categories'!A$2,IF(N779="Y",IF('Expense Categories'!$G$4="Y",IF(ISNUMBER(MATCH(H779,'Expense Categories'!$D$2:$D$15,0)),0,(($G779-$F779)/2)/'Expense Categories'!$I$1*'Expense Categories'!$G$1),0),0),IF(N779="Y",IF('Expense Categories'!$G$4="Y",IF(ISNUMBER(MATCH(H779,'Expense Categories'!$D$2:$D$15,0)),0,($G779-$F779)/'Expense Categories'!$I$1*'Expense Categories'!$G$1),0),0))</f>
        <v>0</v>
      </c>
      <c r="E779" s="17">
        <f>IF(H779='Expense Categories'!A$2,IF(N779="Y",IF('Expense Categories'!$G$4="Y",IF(ISNUMBER(MATCH(H779,'Expense Categories'!$D$2:$D$15,0)),0,(($G779-$F779)/2)/'Expense Categories'!$I$1*'Expense Categories'!$G$2),0),0),IF(N779="Y",IF('Expense Categories'!$G$4="Y",IF(ISNUMBER(MATCH(H779,'Expense Categories'!$D$2:$D$15,0)),0,($G779-$F779)/'Expense Categories'!$I$1*'Expense Categories'!$G$2),0),0))</f>
        <v>0</v>
      </c>
      <c r="F779" s="18"/>
      <c r="G779" s="26"/>
      <c r="H779" s="20"/>
      <c r="N779" s="34"/>
      <c r="O779" s="63"/>
      <c r="P779" s="63"/>
      <c r="Q779" s="63"/>
    </row>
    <row r="780" spans="1:17" ht="15.75" customHeight="1" x14ac:dyDescent="0.2">
      <c r="A780" s="20"/>
      <c r="B780" s="22"/>
      <c r="C780" s="17">
        <f>IF(O780=0,IF(N780="Y",IF('Expense Categories'!$G$4="Y",G780-ROUND(E780,2)-ROUND(D780,2),Expenses!G780),G780),0)</f>
        <v>0</v>
      </c>
      <c r="D780" s="17">
        <f>IF(H780='Expense Categories'!A$2,IF(N780="Y",IF('Expense Categories'!$G$4="Y",IF(ISNUMBER(MATCH(H780,'Expense Categories'!$D$2:$D$15,0)),0,(($G780-$F780)/2)/'Expense Categories'!$I$1*'Expense Categories'!$G$1),0),0),IF(N780="Y",IF('Expense Categories'!$G$4="Y",IF(ISNUMBER(MATCH(H780,'Expense Categories'!$D$2:$D$15,0)),0,($G780-$F780)/'Expense Categories'!$I$1*'Expense Categories'!$G$1),0),0))</f>
        <v>0</v>
      </c>
      <c r="E780" s="17">
        <f>IF(H780='Expense Categories'!A$2,IF(N780="Y",IF('Expense Categories'!$G$4="Y",IF(ISNUMBER(MATCH(H780,'Expense Categories'!$D$2:$D$15,0)),0,(($G780-$F780)/2)/'Expense Categories'!$I$1*'Expense Categories'!$G$2),0),0),IF(N780="Y",IF('Expense Categories'!$G$4="Y",IF(ISNUMBER(MATCH(H780,'Expense Categories'!$D$2:$D$15,0)),0,($G780-$F780)/'Expense Categories'!$I$1*'Expense Categories'!$G$2),0),0))</f>
        <v>0</v>
      </c>
      <c r="F780" s="18"/>
      <c r="G780" s="26"/>
      <c r="H780" s="20"/>
      <c r="N780" s="34"/>
      <c r="O780" s="63"/>
      <c r="P780" s="63"/>
      <c r="Q780" s="63"/>
    </row>
    <row r="781" spans="1:17" ht="15.75" customHeight="1" x14ac:dyDescent="0.2">
      <c r="A781" s="20"/>
      <c r="B781" s="22"/>
      <c r="C781" s="17">
        <f>IF(O781=0,IF(N781="Y",IF('Expense Categories'!$G$4="Y",G781-ROUND(E781,2)-ROUND(D781,2),Expenses!G781),G781),0)</f>
        <v>0</v>
      </c>
      <c r="D781" s="17">
        <f>IF(H781='Expense Categories'!A$2,IF(N781="Y",IF('Expense Categories'!$G$4="Y",IF(ISNUMBER(MATCH(H781,'Expense Categories'!$D$2:$D$15,0)),0,(($G781-$F781)/2)/'Expense Categories'!$I$1*'Expense Categories'!$G$1),0),0),IF(N781="Y",IF('Expense Categories'!$G$4="Y",IF(ISNUMBER(MATCH(H781,'Expense Categories'!$D$2:$D$15,0)),0,($G781-$F781)/'Expense Categories'!$I$1*'Expense Categories'!$G$1),0),0))</f>
        <v>0</v>
      </c>
      <c r="E781" s="17">
        <f>IF(H781='Expense Categories'!A$2,IF(N781="Y",IF('Expense Categories'!$G$4="Y",IF(ISNUMBER(MATCH(H781,'Expense Categories'!$D$2:$D$15,0)),0,(($G781-$F781)/2)/'Expense Categories'!$I$1*'Expense Categories'!$G$2),0),0),IF(N781="Y",IF('Expense Categories'!$G$4="Y",IF(ISNUMBER(MATCH(H781,'Expense Categories'!$D$2:$D$15,0)),0,($G781-$F781)/'Expense Categories'!$I$1*'Expense Categories'!$G$2),0),0))</f>
        <v>0</v>
      </c>
      <c r="F781" s="18"/>
      <c r="G781" s="26"/>
      <c r="H781" s="20"/>
      <c r="N781" s="34"/>
      <c r="O781" s="63"/>
      <c r="P781" s="63"/>
      <c r="Q781" s="63"/>
    </row>
    <row r="782" spans="1:17" ht="15.75" customHeight="1" x14ac:dyDescent="0.2">
      <c r="A782" s="20"/>
      <c r="B782" s="22"/>
      <c r="C782" s="17">
        <f>IF(O782=0,IF(N782="Y",IF('Expense Categories'!$G$4="Y",G782-ROUND(E782,2)-ROUND(D782,2),Expenses!G782),G782),0)</f>
        <v>0</v>
      </c>
      <c r="D782" s="17">
        <f>IF(H782='Expense Categories'!A$2,IF(N782="Y",IF('Expense Categories'!$G$4="Y",IF(ISNUMBER(MATCH(H782,'Expense Categories'!$D$2:$D$15,0)),0,(($G782-$F782)/2)/'Expense Categories'!$I$1*'Expense Categories'!$G$1),0),0),IF(N782="Y",IF('Expense Categories'!$G$4="Y",IF(ISNUMBER(MATCH(H782,'Expense Categories'!$D$2:$D$15,0)),0,($G782-$F782)/'Expense Categories'!$I$1*'Expense Categories'!$G$1),0),0))</f>
        <v>0</v>
      </c>
      <c r="E782" s="17">
        <f>IF(H782='Expense Categories'!A$2,IF(N782="Y",IF('Expense Categories'!$G$4="Y",IF(ISNUMBER(MATCH(H782,'Expense Categories'!$D$2:$D$15,0)),0,(($G782-$F782)/2)/'Expense Categories'!$I$1*'Expense Categories'!$G$2),0),0),IF(N782="Y",IF('Expense Categories'!$G$4="Y",IF(ISNUMBER(MATCH(H782,'Expense Categories'!$D$2:$D$15,0)),0,($G782-$F782)/'Expense Categories'!$I$1*'Expense Categories'!$G$2),0),0))</f>
        <v>0</v>
      </c>
      <c r="F782" s="18"/>
      <c r="G782" s="26"/>
      <c r="H782" s="20"/>
      <c r="N782" s="34"/>
      <c r="O782" s="63"/>
      <c r="P782" s="63"/>
      <c r="Q782" s="63"/>
    </row>
    <row r="783" spans="1:17" ht="15.75" customHeight="1" x14ac:dyDescent="0.2">
      <c r="A783" s="20"/>
      <c r="B783" s="22"/>
      <c r="C783" s="17">
        <f>IF(O783=0,IF(N783="Y",IF('Expense Categories'!$G$4="Y",G783-ROUND(E783,2)-ROUND(D783,2),Expenses!G783),G783),0)</f>
        <v>0</v>
      </c>
      <c r="D783" s="17">
        <f>IF(H783='Expense Categories'!A$2,IF(N783="Y",IF('Expense Categories'!$G$4="Y",IF(ISNUMBER(MATCH(H783,'Expense Categories'!$D$2:$D$15,0)),0,(($G783-$F783)/2)/'Expense Categories'!$I$1*'Expense Categories'!$G$1),0),0),IF(N783="Y",IF('Expense Categories'!$G$4="Y",IF(ISNUMBER(MATCH(H783,'Expense Categories'!$D$2:$D$15,0)),0,($G783-$F783)/'Expense Categories'!$I$1*'Expense Categories'!$G$1),0),0))</f>
        <v>0</v>
      </c>
      <c r="E783" s="17">
        <f>IF(H783='Expense Categories'!A$2,IF(N783="Y",IF('Expense Categories'!$G$4="Y",IF(ISNUMBER(MATCH(H783,'Expense Categories'!$D$2:$D$15,0)),0,(($G783-$F783)/2)/'Expense Categories'!$I$1*'Expense Categories'!$G$2),0),0),IF(N783="Y",IF('Expense Categories'!$G$4="Y",IF(ISNUMBER(MATCH(H783,'Expense Categories'!$D$2:$D$15,0)),0,($G783-$F783)/'Expense Categories'!$I$1*'Expense Categories'!$G$2),0),0))</f>
        <v>0</v>
      </c>
      <c r="F783" s="18"/>
      <c r="G783" s="26"/>
      <c r="H783" s="20"/>
      <c r="N783" s="34"/>
      <c r="O783" s="63"/>
      <c r="P783" s="63"/>
      <c r="Q783" s="63"/>
    </row>
    <row r="784" spans="1:17" ht="15.75" customHeight="1" x14ac:dyDescent="0.2">
      <c r="A784" s="20"/>
      <c r="B784" s="22"/>
      <c r="C784" s="17">
        <f>IF(O784=0,IF(N784="Y",IF('Expense Categories'!$G$4="Y",G784-ROUND(E784,2)-ROUND(D784,2),Expenses!G784),G784),0)</f>
        <v>0</v>
      </c>
      <c r="D784" s="17">
        <f>IF(H784='Expense Categories'!A$2,IF(N784="Y",IF('Expense Categories'!$G$4="Y",IF(ISNUMBER(MATCH(H784,'Expense Categories'!$D$2:$D$15,0)),0,(($G784-$F784)/2)/'Expense Categories'!$I$1*'Expense Categories'!$G$1),0),0),IF(N784="Y",IF('Expense Categories'!$G$4="Y",IF(ISNUMBER(MATCH(H784,'Expense Categories'!$D$2:$D$15,0)),0,($G784-$F784)/'Expense Categories'!$I$1*'Expense Categories'!$G$1),0),0))</f>
        <v>0</v>
      </c>
      <c r="E784" s="17">
        <f>IF(H784='Expense Categories'!A$2,IF(N784="Y",IF('Expense Categories'!$G$4="Y",IF(ISNUMBER(MATCH(H784,'Expense Categories'!$D$2:$D$15,0)),0,(($G784-$F784)/2)/'Expense Categories'!$I$1*'Expense Categories'!$G$2),0),0),IF(N784="Y",IF('Expense Categories'!$G$4="Y",IF(ISNUMBER(MATCH(H784,'Expense Categories'!$D$2:$D$15,0)),0,($G784-$F784)/'Expense Categories'!$I$1*'Expense Categories'!$G$2),0),0))</f>
        <v>0</v>
      </c>
      <c r="F784" s="18"/>
      <c r="G784" s="26"/>
      <c r="H784" s="20"/>
      <c r="N784" s="34"/>
      <c r="O784" s="63"/>
      <c r="P784" s="63"/>
      <c r="Q784" s="63"/>
    </row>
    <row r="785" spans="1:17" ht="15.75" customHeight="1" x14ac:dyDescent="0.2">
      <c r="A785" s="20"/>
      <c r="B785" s="22"/>
      <c r="C785" s="17">
        <f>IF(O785=0,IF(N785="Y",IF('Expense Categories'!$G$4="Y",G785-ROUND(E785,2)-ROUND(D785,2),Expenses!G785),G785),0)</f>
        <v>0</v>
      </c>
      <c r="D785" s="17">
        <f>IF(H785='Expense Categories'!A$2,IF(N785="Y",IF('Expense Categories'!$G$4="Y",IF(ISNUMBER(MATCH(H785,'Expense Categories'!$D$2:$D$15,0)),0,(($G785-$F785)/2)/'Expense Categories'!$I$1*'Expense Categories'!$G$1),0),0),IF(N785="Y",IF('Expense Categories'!$G$4="Y",IF(ISNUMBER(MATCH(H785,'Expense Categories'!$D$2:$D$15,0)),0,($G785-$F785)/'Expense Categories'!$I$1*'Expense Categories'!$G$1),0),0))</f>
        <v>0</v>
      </c>
      <c r="E785" s="17">
        <f>IF(H785='Expense Categories'!A$2,IF(N785="Y",IF('Expense Categories'!$G$4="Y",IF(ISNUMBER(MATCH(H785,'Expense Categories'!$D$2:$D$15,0)),0,(($G785-$F785)/2)/'Expense Categories'!$I$1*'Expense Categories'!$G$2),0),0),IF(N785="Y",IF('Expense Categories'!$G$4="Y",IF(ISNUMBER(MATCH(H785,'Expense Categories'!$D$2:$D$15,0)),0,($G785-$F785)/'Expense Categories'!$I$1*'Expense Categories'!$G$2),0),0))</f>
        <v>0</v>
      </c>
      <c r="F785" s="18"/>
      <c r="G785" s="26"/>
      <c r="H785" s="20"/>
      <c r="N785" s="34"/>
      <c r="O785" s="63"/>
      <c r="P785" s="63"/>
      <c r="Q785" s="63"/>
    </row>
    <row r="786" spans="1:17" ht="15.75" customHeight="1" x14ac:dyDescent="0.2">
      <c r="A786" s="20"/>
      <c r="B786" s="22"/>
      <c r="C786" s="17">
        <f>IF(O786=0,IF(N786="Y",IF('Expense Categories'!$G$4="Y",G786-ROUND(E786,2)-ROUND(D786,2),Expenses!G786),G786),0)</f>
        <v>0</v>
      </c>
      <c r="D786" s="17">
        <f>IF(H786='Expense Categories'!A$2,IF(N786="Y",IF('Expense Categories'!$G$4="Y",IF(ISNUMBER(MATCH(H786,'Expense Categories'!$D$2:$D$15,0)),0,(($G786-$F786)/2)/'Expense Categories'!$I$1*'Expense Categories'!$G$1),0),0),IF(N786="Y",IF('Expense Categories'!$G$4="Y",IF(ISNUMBER(MATCH(H786,'Expense Categories'!$D$2:$D$15,0)),0,($G786-$F786)/'Expense Categories'!$I$1*'Expense Categories'!$G$1),0),0))</f>
        <v>0</v>
      </c>
      <c r="E786" s="17">
        <f>IF(H786='Expense Categories'!A$2,IF(N786="Y",IF('Expense Categories'!$G$4="Y",IF(ISNUMBER(MATCH(H786,'Expense Categories'!$D$2:$D$15,0)),0,(($G786-$F786)/2)/'Expense Categories'!$I$1*'Expense Categories'!$G$2),0),0),IF(N786="Y",IF('Expense Categories'!$G$4="Y",IF(ISNUMBER(MATCH(H786,'Expense Categories'!$D$2:$D$15,0)),0,($G786-$F786)/'Expense Categories'!$I$1*'Expense Categories'!$G$2),0),0))</f>
        <v>0</v>
      </c>
      <c r="F786" s="18"/>
      <c r="G786" s="26"/>
      <c r="H786" s="20"/>
      <c r="N786" s="34"/>
      <c r="O786" s="63"/>
      <c r="P786" s="63"/>
      <c r="Q786" s="63"/>
    </row>
    <row r="787" spans="1:17" ht="15.75" customHeight="1" x14ac:dyDescent="0.2">
      <c r="A787" s="20"/>
      <c r="B787" s="22"/>
      <c r="C787" s="17">
        <f>IF(O787=0,IF(N787="Y",IF('Expense Categories'!$G$4="Y",G787-ROUND(E787,2)-ROUND(D787,2),Expenses!G787),G787),0)</f>
        <v>0</v>
      </c>
      <c r="D787" s="17">
        <f>IF(H787='Expense Categories'!A$2,IF(N787="Y",IF('Expense Categories'!$G$4="Y",IF(ISNUMBER(MATCH(H787,'Expense Categories'!$D$2:$D$15,0)),0,(($G787-$F787)/2)/'Expense Categories'!$I$1*'Expense Categories'!$G$1),0),0),IF(N787="Y",IF('Expense Categories'!$G$4="Y",IF(ISNUMBER(MATCH(H787,'Expense Categories'!$D$2:$D$15,0)),0,($G787-$F787)/'Expense Categories'!$I$1*'Expense Categories'!$G$1),0),0))</f>
        <v>0</v>
      </c>
      <c r="E787" s="17">
        <f>IF(H787='Expense Categories'!A$2,IF(N787="Y",IF('Expense Categories'!$G$4="Y",IF(ISNUMBER(MATCH(H787,'Expense Categories'!$D$2:$D$15,0)),0,(($G787-$F787)/2)/'Expense Categories'!$I$1*'Expense Categories'!$G$2),0),0),IF(N787="Y",IF('Expense Categories'!$G$4="Y",IF(ISNUMBER(MATCH(H787,'Expense Categories'!$D$2:$D$15,0)),0,($G787-$F787)/'Expense Categories'!$I$1*'Expense Categories'!$G$2),0),0))</f>
        <v>0</v>
      </c>
      <c r="F787" s="18"/>
      <c r="G787" s="26"/>
      <c r="H787" s="20"/>
      <c r="N787" s="34"/>
      <c r="O787" s="63"/>
      <c r="P787" s="63"/>
      <c r="Q787" s="63"/>
    </row>
    <row r="788" spans="1:17" ht="15.75" customHeight="1" x14ac:dyDescent="0.2">
      <c r="A788" s="20"/>
      <c r="B788" s="22"/>
      <c r="C788" s="17">
        <f>IF(O788=0,IF(N788="Y",IF('Expense Categories'!$G$4="Y",G788-ROUND(E788,2)-ROUND(D788,2),Expenses!G788),G788),0)</f>
        <v>0</v>
      </c>
      <c r="D788" s="17">
        <f>IF(H788='Expense Categories'!A$2,IF(N788="Y",IF('Expense Categories'!$G$4="Y",IF(ISNUMBER(MATCH(H788,'Expense Categories'!$D$2:$D$15,0)),0,(($G788-$F788)/2)/'Expense Categories'!$I$1*'Expense Categories'!$G$1),0),0),IF(N788="Y",IF('Expense Categories'!$G$4="Y",IF(ISNUMBER(MATCH(H788,'Expense Categories'!$D$2:$D$15,0)),0,($G788-$F788)/'Expense Categories'!$I$1*'Expense Categories'!$G$1),0),0))</f>
        <v>0</v>
      </c>
      <c r="E788" s="17">
        <f>IF(H788='Expense Categories'!A$2,IF(N788="Y",IF('Expense Categories'!$G$4="Y",IF(ISNUMBER(MATCH(H788,'Expense Categories'!$D$2:$D$15,0)),0,(($G788-$F788)/2)/'Expense Categories'!$I$1*'Expense Categories'!$G$2),0),0),IF(N788="Y",IF('Expense Categories'!$G$4="Y",IF(ISNUMBER(MATCH(H788,'Expense Categories'!$D$2:$D$15,0)),0,($G788-$F788)/'Expense Categories'!$I$1*'Expense Categories'!$G$2),0),0))</f>
        <v>0</v>
      </c>
      <c r="F788" s="18"/>
      <c r="G788" s="26"/>
      <c r="H788" s="20"/>
      <c r="N788" s="34"/>
      <c r="O788" s="63"/>
      <c r="P788" s="63"/>
      <c r="Q788" s="63"/>
    </row>
    <row r="789" spans="1:17" ht="15.75" customHeight="1" x14ac:dyDescent="0.2">
      <c r="A789" s="20"/>
      <c r="B789" s="22"/>
      <c r="C789" s="17">
        <f>IF(O789=0,IF(N789="Y",IF('Expense Categories'!$G$4="Y",G789-ROUND(E789,2)-ROUND(D789,2),Expenses!G789),G789),0)</f>
        <v>0</v>
      </c>
      <c r="D789" s="17">
        <f>IF(H789='Expense Categories'!A$2,IF(N789="Y",IF('Expense Categories'!$G$4="Y",IF(ISNUMBER(MATCH(H789,'Expense Categories'!$D$2:$D$15,0)),0,(($G789-$F789)/2)/'Expense Categories'!$I$1*'Expense Categories'!$G$1),0),0),IF(N789="Y",IF('Expense Categories'!$G$4="Y",IF(ISNUMBER(MATCH(H789,'Expense Categories'!$D$2:$D$15,0)),0,($G789-$F789)/'Expense Categories'!$I$1*'Expense Categories'!$G$1),0),0))</f>
        <v>0</v>
      </c>
      <c r="E789" s="17">
        <f>IF(H789='Expense Categories'!A$2,IF(N789="Y",IF('Expense Categories'!$G$4="Y",IF(ISNUMBER(MATCH(H789,'Expense Categories'!$D$2:$D$15,0)),0,(($G789-$F789)/2)/'Expense Categories'!$I$1*'Expense Categories'!$G$2),0),0),IF(N789="Y",IF('Expense Categories'!$G$4="Y",IF(ISNUMBER(MATCH(H789,'Expense Categories'!$D$2:$D$15,0)),0,($G789-$F789)/'Expense Categories'!$I$1*'Expense Categories'!$G$2),0),0))</f>
        <v>0</v>
      </c>
      <c r="F789" s="18"/>
      <c r="G789" s="26"/>
      <c r="H789" s="20"/>
      <c r="N789" s="34"/>
      <c r="O789" s="63"/>
      <c r="P789" s="63"/>
      <c r="Q789" s="63"/>
    </row>
    <row r="790" spans="1:17" ht="15.75" customHeight="1" x14ac:dyDescent="0.2">
      <c r="A790" s="20"/>
      <c r="B790" s="22"/>
      <c r="C790" s="17">
        <f>IF(O790=0,IF(N790="Y",IF('Expense Categories'!$G$4="Y",G790-ROUND(E790,2)-ROUND(D790,2),Expenses!G790),G790),0)</f>
        <v>0</v>
      </c>
      <c r="D790" s="17">
        <f>IF(H790='Expense Categories'!A$2,IF(N790="Y",IF('Expense Categories'!$G$4="Y",IF(ISNUMBER(MATCH(H790,'Expense Categories'!$D$2:$D$15,0)),0,(($G790-$F790)/2)/'Expense Categories'!$I$1*'Expense Categories'!$G$1),0),0),IF(N790="Y",IF('Expense Categories'!$G$4="Y",IF(ISNUMBER(MATCH(H790,'Expense Categories'!$D$2:$D$15,0)),0,($G790-$F790)/'Expense Categories'!$I$1*'Expense Categories'!$G$1),0),0))</f>
        <v>0</v>
      </c>
      <c r="E790" s="17">
        <f>IF(H790='Expense Categories'!A$2,IF(N790="Y",IF('Expense Categories'!$G$4="Y",IF(ISNUMBER(MATCH(H790,'Expense Categories'!$D$2:$D$15,0)),0,(($G790-$F790)/2)/'Expense Categories'!$I$1*'Expense Categories'!$G$2),0),0),IF(N790="Y",IF('Expense Categories'!$G$4="Y",IF(ISNUMBER(MATCH(H790,'Expense Categories'!$D$2:$D$15,0)),0,($G790-$F790)/'Expense Categories'!$I$1*'Expense Categories'!$G$2),0),0))</f>
        <v>0</v>
      </c>
      <c r="F790" s="18"/>
      <c r="G790" s="26"/>
      <c r="H790" s="20"/>
      <c r="N790" s="34"/>
      <c r="O790" s="63"/>
      <c r="P790" s="63"/>
      <c r="Q790" s="63"/>
    </row>
    <row r="791" spans="1:17" ht="15.75" customHeight="1" x14ac:dyDescent="0.2">
      <c r="A791" s="20"/>
      <c r="B791" s="22"/>
      <c r="C791" s="17">
        <f>IF(O791=0,IF(N791="Y",IF('Expense Categories'!$G$4="Y",G791-ROUND(E791,2)-ROUND(D791,2),Expenses!G791),G791),0)</f>
        <v>0</v>
      </c>
      <c r="D791" s="17">
        <f>IF(H791='Expense Categories'!A$2,IF(N791="Y",IF('Expense Categories'!$G$4="Y",IF(ISNUMBER(MATCH(H791,'Expense Categories'!$D$2:$D$15,0)),0,(($G791-$F791)/2)/'Expense Categories'!$I$1*'Expense Categories'!$G$1),0),0),IF(N791="Y",IF('Expense Categories'!$G$4="Y",IF(ISNUMBER(MATCH(H791,'Expense Categories'!$D$2:$D$15,0)),0,($G791-$F791)/'Expense Categories'!$I$1*'Expense Categories'!$G$1),0),0))</f>
        <v>0</v>
      </c>
      <c r="E791" s="17">
        <f>IF(H791='Expense Categories'!A$2,IF(N791="Y",IF('Expense Categories'!$G$4="Y",IF(ISNUMBER(MATCH(H791,'Expense Categories'!$D$2:$D$15,0)),0,(($G791-$F791)/2)/'Expense Categories'!$I$1*'Expense Categories'!$G$2),0),0),IF(N791="Y",IF('Expense Categories'!$G$4="Y",IF(ISNUMBER(MATCH(H791,'Expense Categories'!$D$2:$D$15,0)),0,($G791-$F791)/'Expense Categories'!$I$1*'Expense Categories'!$G$2),0),0))</f>
        <v>0</v>
      </c>
      <c r="F791" s="18"/>
      <c r="G791" s="26"/>
      <c r="H791" s="20"/>
      <c r="N791" s="34"/>
      <c r="O791" s="63"/>
      <c r="P791" s="63"/>
      <c r="Q791" s="63"/>
    </row>
    <row r="792" spans="1:17" ht="15.75" customHeight="1" x14ac:dyDescent="0.2">
      <c r="A792" s="20"/>
      <c r="B792" s="22"/>
      <c r="C792" s="17">
        <f>IF(O792=0,IF(N792="Y",IF('Expense Categories'!$G$4="Y",G792-ROUND(E792,2)-ROUND(D792,2),Expenses!G792),G792),0)</f>
        <v>0</v>
      </c>
      <c r="D792" s="17">
        <f>IF(H792='Expense Categories'!A$2,IF(N792="Y",IF('Expense Categories'!$G$4="Y",IF(ISNUMBER(MATCH(H792,'Expense Categories'!$D$2:$D$15,0)),0,(($G792-$F792)/2)/'Expense Categories'!$I$1*'Expense Categories'!$G$1),0),0),IF(N792="Y",IF('Expense Categories'!$G$4="Y",IF(ISNUMBER(MATCH(H792,'Expense Categories'!$D$2:$D$15,0)),0,($G792-$F792)/'Expense Categories'!$I$1*'Expense Categories'!$G$1),0),0))</f>
        <v>0</v>
      </c>
      <c r="E792" s="17">
        <f>IF(H792='Expense Categories'!A$2,IF(N792="Y",IF('Expense Categories'!$G$4="Y",IF(ISNUMBER(MATCH(H792,'Expense Categories'!$D$2:$D$15,0)),0,(($G792-$F792)/2)/'Expense Categories'!$I$1*'Expense Categories'!$G$2),0),0),IF(N792="Y",IF('Expense Categories'!$G$4="Y",IF(ISNUMBER(MATCH(H792,'Expense Categories'!$D$2:$D$15,0)),0,($G792-$F792)/'Expense Categories'!$I$1*'Expense Categories'!$G$2),0),0))</f>
        <v>0</v>
      </c>
      <c r="F792" s="18"/>
      <c r="G792" s="26"/>
      <c r="H792" s="20"/>
      <c r="N792" s="34"/>
      <c r="O792" s="63"/>
      <c r="P792" s="63"/>
      <c r="Q792" s="63"/>
    </row>
    <row r="793" spans="1:17" ht="15.75" customHeight="1" x14ac:dyDescent="0.2">
      <c r="A793" s="20"/>
      <c r="B793" s="22"/>
      <c r="C793" s="17">
        <f>IF(O793=0,IF(N793="Y",IF('Expense Categories'!$G$4="Y",G793-ROUND(E793,2)-ROUND(D793,2),Expenses!G793),G793),0)</f>
        <v>0</v>
      </c>
      <c r="D793" s="17">
        <f>IF(H793='Expense Categories'!A$2,IF(N793="Y",IF('Expense Categories'!$G$4="Y",IF(ISNUMBER(MATCH(H793,'Expense Categories'!$D$2:$D$15,0)),0,(($G793-$F793)/2)/'Expense Categories'!$I$1*'Expense Categories'!$G$1),0),0),IF(N793="Y",IF('Expense Categories'!$G$4="Y",IF(ISNUMBER(MATCH(H793,'Expense Categories'!$D$2:$D$15,0)),0,($G793-$F793)/'Expense Categories'!$I$1*'Expense Categories'!$G$1),0),0))</f>
        <v>0</v>
      </c>
      <c r="E793" s="17">
        <f>IF(H793='Expense Categories'!A$2,IF(N793="Y",IF('Expense Categories'!$G$4="Y",IF(ISNUMBER(MATCH(H793,'Expense Categories'!$D$2:$D$15,0)),0,(($G793-$F793)/2)/'Expense Categories'!$I$1*'Expense Categories'!$G$2),0),0),IF(N793="Y",IF('Expense Categories'!$G$4="Y",IF(ISNUMBER(MATCH(H793,'Expense Categories'!$D$2:$D$15,0)),0,($G793-$F793)/'Expense Categories'!$I$1*'Expense Categories'!$G$2),0),0))</f>
        <v>0</v>
      </c>
      <c r="F793" s="18"/>
      <c r="G793" s="26"/>
      <c r="H793" s="20"/>
      <c r="N793" s="34"/>
      <c r="O793" s="63"/>
      <c r="P793" s="63"/>
      <c r="Q793" s="63"/>
    </row>
    <row r="794" spans="1:17" ht="15.75" customHeight="1" x14ac:dyDescent="0.2">
      <c r="A794" s="20"/>
      <c r="B794" s="22"/>
      <c r="C794" s="17">
        <f>IF(O794=0,IF(N794="Y",IF('Expense Categories'!$G$4="Y",G794-ROUND(E794,2)-ROUND(D794,2),Expenses!G794),G794),0)</f>
        <v>0</v>
      </c>
      <c r="D794" s="17">
        <f>IF(H794='Expense Categories'!A$2,IF(N794="Y",IF('Expense Categories'!$G$4="Y",IF(ISNUMBER(MATCH(H794,'Expense Categories'!$D$2:$D$15,0)),0,(($G794-$F794)/2)/'Expense Categories'!$I$1*'Expense Categories'!$G$1),0),0),IF(N794="Y",IF('Expense Categories'!$G$4="Y",IF(ISNUMBER(MATCH(H794,'Expense Categories'!$D$2:$D$15,0)),0,($G794-$F794)/'Expense Categories'!$I$1*'Expense Categories'!$G$1),0),0))</f>
        <v>0</v>
      </c>
      <c r="E794" s="17">
        <f>IF(H794='Expense Categories'!A$2,IF(N794="Y",IF('Expense Categories'!$G$4="Y",IF(ISNUMBER(MATCH(H794,'Expense Categories'!$D$2:$D$15,0)),0,(($G794-$F794)/2)/'Expense Categories'!$I$1*'Expense Categories'!$G$2),0),0),IF(N794="Y",IF('Expense Categories'!$G$4="Y",IF(ISNUMBER(MATCH(H794,'Expense Categories'!$D$2:$D$15,0)),0,($G794-$F794)/'Expense Categories'!$I$1*'Expense Categories'!$G$2),0),0))</f>
        <v>0</v>
      </c>
      <c r="F794" s="18"/>
      <c r="G794" s="26"/>
      <c r="H794" s="20"/>
      <c r="N794" s="34"/>
      <c r="O794" s="63"/>
      <c r="P794" s="63"/>
      <c r="Q794" s="63"/>
    </row>
    <row r="795" spans="1:17" ht="15.75" customHeight="1" x14ac:dyDescent="0.2">
      <c r="A795" s="20"/>
      <c r="B795" s="22"/>
      <c r="C795" s="17">
        <f>IF(O795=0,IF(N795="Y",IF('Expense Categories'!$G$4="Y",G795-ROUND(E795,2)-ROUND(D795,2),Expenses!G795),G795),0)</f>
        <v>0</v>
      </c>
      <c r="D795" s="17">
        <f>IF(H795='Expense Categories'!A$2,IF(N795="Y",IF('Expense Categories'!$G$4="Y",IF(ISNUMBER(MATCH(H795,'Expense Categories'!$D$2:$D$15,0)),0,(($G795-$F795)/2)/'Expense Categories'!$I$1*'Expense Categories'!$G$1),0),0),IF(N795="Y",IF('Expense Categories'!$G$4="Y",IF(ISNUMBER(MATCH(H795,'Expense Categories'!$D$2:$D$15,0)),0,($G795-$F795)/'Expense Categories'!$I$1*'Expense Categories'!$G$1),0),0))</f>
        <v>0</v>
      </c>
      <c r="E795" s="17">
        <f>IF(H795='Expense Categories'!A$2,IF(N795="Y",IF('Expense Categories'!$G$4="Y",IF(ISNUMBER(MATCH(H795,'Expense Categories'!$D$2:$D$15,0)),0,(($G795-$F795)/2)/'Expense Categories'!$I$1*'Expense Categories'!$G$2),0),0),IF(N795="Y",IF('Expense Categories'!$G$4="Y",IF(ISNUMBER(MATCH(H795,'Expense Categories'!$D$2:$D$15,0)),0,($G795-$F795)/'Expense Categories'!$I$1*'Expense Categories'!$G$2),0),0))</f>
        <v>0</v>
      </c>
      <c r="F795" s="18"/>
      <c r="G795" s="26"/>
      <c r="H795" s="20"/>
      <c r="N795" s="34"/>
      <c r="O795" s="63"/>
      <c r="P795" s="63"/>
      <c r="Q795" s="63"/>
    </row>
    <row r="796" spans="1:17" ht="15.75" customHeight="1" x14ac:dyDescent="0.2">
      <c r="A796" s="20"/>
      <c r="B796" s="22"/>
      <c r="C796" s="17">
        <f>IF(O796=0,IF(N796="Y",IF('Expense Categories'!$G$4="Y",G796-ROUND(E796,2)-ROUND(D796,2),Expenses!G796),G796),0)</f>
        <v>0</v>
      </c>
      <c r="D796" s="17">
        <f>IF(H796='Expense Categories'!A$2,IF(N796="Y",IF('Expense Categories'!$G$4="Y",IF(ISNUMBER(MATCH(H796,'Expense Categories'!$D$2:$D$15,0)),0,(($G796-$F796)/2)/'Expense Categories'!$I$1*'Expense Categories'!$G$1),0),0),IF(N796="Y",IF('Expense Categories'!$G$4="Y",IF(ISNUMBER(MATCH(H796,'Expense Categories'!$D$2:$D$15,0)),0,($G796-$F796)/'Expense Categories'!$I$1*'Expense Categories'!$G$1),0),0))</f>
        <v>0</v>
      </c>
      <c r="E796" s="17">
        <f>IF(H796='Expense Categories'!A$2,IF(N796="Y",IF('Expense Categories'!$G$4="Y",IF(ISNUMBER(MATCH(H796,'Expense Categories'!$D$2:$D$15,0)),0,(($G796-$F796)/2)/'Expense Categories'!$I$1*'Expense Categories'!$G$2),0),0),IF(N796="Y",IF('Expense Categories'!$G$4="Y",IF(ISNUMBER(MATCH(H796,'Expense Categories'!$D$2:$D$15,0)),0,($G796-$F796)/'Expense Categories'!$I$1*'Expense Categories'!$G$2),0),0))</f>
        <v>0</v>
      </c>
      <c r="F796" s="18"/>
      <c r="G796" s="26"/>
      <c r="H796" s="20"/>
      <c r="N796" s="34"/>
      <c r="O796" s="63"/>
      <c r="P796" s="63"/>
      <c r="Q796" s="63"/>
    </row>
    <row r="797" spans="1:17" ht="15.75" customHeight="1" x14ac:dyDescent="0.2">
      <c r="A797" s="20"/>
      <c r="B797" s="22"/>
      <c r="C797" s="17">
        <f>IF(O797=0,IF(N797="Y",IF('Expense Categories'!$G$4="Y",G797-ROUND(E797,2)-ROUND(D797,2),Expenses!G797),G797),0)</f>
        <v>0</v>
      </c>
      <c r="D797" s="17">
        <f>IF(H797='Expense Categories'!A$2,IF(N797="Y",IF('Expense Categories'!$G$4="Y",IF(ISNUMBER(MATCH(H797,'Expense Categories'!$D$2:$D$15,0)),0,(($G797-$F797)/2)/'Expense Categories'!$I$1*'Expense Categories'!$G$1),0),0),IF(N797="Y",IF('Expense Categories'!$G$4="Y",IF(ISNUMBER(MATCH(H797,'Expense Categories'!$D$2:$D$15,0)),0,($G797-$F797)/'Expense Categories'!$I$1*'Expense Categories'!$G$1),0),0))</f>
        <v>0</v>
      </c>
      <c r="E797" s="17">
        <f>IF(H797='Expense Categories'!A$2,IF(N797="Y",IF('Expense Categories'!$G$4="Y",IF(ISNUMBER(MATCH(H797,'Expense Categories'!$D$2:$D$15,0)),0,(($G797-$F797)/2)/'Expense Categories'!$I$1*'Expense Categories'!$G$2),0),0),IF(N797="Y",IF('Expense Categories'!$G$4="Y",IF(ISNUMBER(MATCH(H797,'Expense Categories'!$D$2:$D$15,0)),0,($G797-$F797)/'Expense Categories'!$I$1*'Expense Categories'!$G$2),0),0))</f>
        <v>0</v>
      </c>
      <c r="F797" s="18"/>
      <c r="G797" s="26"/>
      <c r="H797" s="20"/>
      <c r="N797" s="34"/>
      <c r="O797" s="63"/>
      <c r="P797" s="63"/>
      <c r="Q797" s="63"/>
    </row>
    <row r="798" spans="1:17" ht="15.75" customHeight="1" x14ac:dyDescent="0.2">
      <c r="A798" s="20"/>
      <c r="B798" s="22"/>
      <c r="C798" s="17">
        <f>IF(O798=0,IF(N798="Y",IF('Expense Categories'!$G$4="Y",G798-ROUND(E798,2)-ROUND(D798,2),Expenses!G798),G798),0)</f>
        <v>0</v>
      </c>
      <c r="D798" s="17">
        <f>IF(H798='Expense Categories'!A$2,IF(N798="Y",IF('Expense Categories'!$G$4="Y",IF(ISNUMBER(MATCH(H798,'Expense Categories'!$D$2:$D$15,0)),0,(($G798-$F798)/2)/'Expense Categories'!$I$1*'Expense Categories'!$G$1),0),0),IF(N798="Y",IF('Expense Categories'!$G$4="Y",IF(ISNUMBER(MATCH(H798,'Expense Categories'!$D$2:$D$15,0)),0,($G798-$F798)/'Expense Categories'!$I$1*'Expense Categories'!$G$1),0),0))</f>
        <v>0</v>
      </c>
      <c r="E798" s="17">
        <f>IF(H798='Expense Categories'!A$2,IF(N798="Y",IF('Expense Categories'!$G$4="Y",IF(ISNUMBER(MATCH(H798,'Expense Categories'!$D$2:$D$15,0)),0,(($G798-$F798)/2)/'Expense Categories'!$I$1*'Expense Categories'!$G$2),0),0),IF(N798="Y",IF('Expense Categories'!$G$4="Y",IF(ISNUMBER(MATCH(H798,'Expense Categories'!$D$2:$D$15,0)),0,($G798-$F798)/'Expense Categories'!$I$1*'Expense Categories'!$G$2),0),0))</f>
        <v>0</v>
      </c>
      <c r="F798" s="18"/>
      <c r="G798" s="26"/>
      <c r="H798" s="20"/>
      <c r="N798" s="34"/>
      <c r="O798" s="63"/>
      <c r="P798" s="63"/>
      <c r="Q798" s="63"/>
    </row>
    <row r="799" spans="1:17" ht="15.75" customHeight="1" x14ac:dyDescent="0.2">
      <c r="A799" s="20"/>
      <c r="B799" s="22"/>
      <c r="C799" s="17">
        <f>IF(O799=0,IF(N799="Y",IF('Expense Categories'!$G$4="Y",G799-ROUND(E799,2)-ROUND(D799,2),Expenses!G799),G799),0)</f>
        <v>0</v>
      </c>
      <c r="D799" s="17">
        <f>IF(H799='Expense Categories'!A$2,IF(N799="Y",IF('Expense Categories'!$G$4="Y",IF(ISNUMBER(MATCH(H799,'Expense Categories'!$D$2:$D$15,0)),0,(($G799-$F799)/2)/'Expense Categories'!$I$1*'Expense Categories'!$G$1),0),0),IF(N799="Y",IF('Expense Categories'!$G$4="Y",IF(ISNUMBER(MATCH(H799,'Expense Categories'!$D$2:$D$15,0)),0,($G799-$F799)/'Expense Categories'!$I$1*'Expense Categories'!$G$1),0),0))</f>
        <v>0</v>
      </c>
      <c r="E799" s="17">
        <f>IF(H799='Expense Categories'!A$2,IF(N799="Y",IF('Expense Categories'!$G$4="Y",IF(ISNUMBER(MATCH(H799,'Expense Categories'!$D$2:$D$15,0)),0,(($G799-$F799)/2)/'Expense Categories'!$I$1*'Expense Categories'!$G$2),0),0),IF(N799="Y",IF('Expense Categories'!$G$4="Y",IF(ISNUMBER(MATCH(H799,'Expense Categories'!$D$2:$D$15,0)),0,($G799-$F799)/'Expense Categories'!$I$1*'Expense Categories'!$G$2),0),0))</f>
        <v>0</v>
      </c>
      <c r="F799" s="18"/>
      <c r="G799" s="26"/>
      <c r="H799" s="20"/>
      <c r="N799" s="34"/>
      <c r="O799" s="63"/>
      <c r="P799" s="63"/>
      <c r="Q799" s="63"/>
    </row>
    <row r="800" spans="1:17" ht="15.75" customHeight="1" x14ac:dyDescent="0.2">
      <c r="A800" s="20"/>
      <c r="B800" s="22"/>
      <c r="C800" s="17">
        <f>IF(O800=0,IF(N800="Y",IF('Expense Categories'!$G$4="Y",G800-ROUND(E800,2)-ROUND(D800,2),Expenses!G800),G800),0)</f>
        <v>0</v>
      </c>
      <c r="D800" s="17">
        <f>IF(H800='Expense Categories'!A$2,IF(N800="Y",IF('Expense Categories'!$G$4="Y",IF(ISNUMBER(MATCH(H800,'Expense Categories'!$D$2:$D$15,0)),0,(($G800-$F800)/2)/'Expense Categories'!$I$1*'Expense Categories'!$G$1),0),0),IF(N800="Y",IF('Expense Categories'!$G$4="Y",IF(ISNUMBER(MATCH(H800,'Expense Categories'!$D$2:$D$15,0)),0,($G800-$F800)/'Expense Categories'!$I$1*'Expense Categories'!$G$1),0),0))</f>
        <v>0</v>
      </c>
      <c r="E800" s="17">
        <f>IF(H800='Expense Categories'!A$2,IF(N800="Y",IF('Expense Categories'!$G$4="Y",IF(ISNUMBER(MATCH(H800,'Expense Categories'!$D$2:$D$15,0)),0,(($G800-$F800)/2)/'Expense Categories'!$I$1*'Expense Categories'!$G$2),0),0),IF(N800="Y",IF('Expense Categories'!$G$4="Y",IF(ISNUMBER(MATCH(H800,'Expense Categories'!$D$2:$D$15,0)),0,($G800-$F800)/'Expense Categories'!$I$1*'Expense Categories'!$G$2),0),0))</f>
        <v>0</v>
      </c>
      <c r="F800" s="18"/>
      <c r="G800" s="26"/>
      <c r="H800" s="20"/>
      <c r="N800" s="34"/>
      <c r="O800" s="63"/>
      <c r="P800" s="63"/>
      <c r="Q800" s="63"/>
    </row>
    <row r="801" spans="1:17" ht="15.75" customHeight="1" x14ac:dyDescent="0.2">
      <c r="A801" s="20"/>
      <c r="B801" s="22"/>
      <c r="C801" s="17">
        <f>IF(O801=0,IF(N801="Y",IF('Expense Categories'!$G$4="Y",G801-ROUND(E801,2)-ROUND(D801,2),Expenses!G801),G801),0)</f>
        <v>0</v>
      </c>
      <c r="D801" s="17">
        <f>IF(H801='Expense Categories'!A$2,IF(N801="Y",IF('Expense Categories'!$G$4="Y",IF(ISNUMBER(MATCH(H801,'Expense Categories'!$D$2:$D$15,0)),0,(($G801-$F801)/2)/'Expense Categories'!$I$1*'Expense Categories'!$G$1),0),0),IF(N801="Y",IF('Expense Categories'!$G$4="Y",IF(ISNUMBER(MATCH(H801,'Expense Categories'!$D$2:$D$15,0)),0,($G801-$F801)/'Expense Categories'!$I$1*'Expense Categories'!$G$1),0),0))</f>
        <v>0</v>
      </c>
      <c r="E801" s="17">
        <f>IF(H801='Expense Categories'!A$2,IF(N801="Y",IF('Expense Categories'!$G$4="Y",IF(ISNUMBER(MATCH(H801,'Expense Categories'!$D$2:$D$15,0)),0,(($G801-$F801)/2)/'Expense Categories'!$I$1*'Expense Categories'!$G$2),0),0),IF(N801="Y",IF('Expense Categories'!$G$4="Y",IF(ISNUMBER(MATCH(H801,'Expense Categories'!$D$2:$D$15,0)),0,($G801-$F801)/'Expense Categories'!$I$1*'Expense Categories'!$G$2),0),0))</f>
        <v>0</v>
      </c>
      <c r="F801" s="18"/>
      <c r="G801" s="26"/>
      <c r="H801" s="20"/>
      <c r="N801" s="34"/>
      <c r="O801" s="63"/>
      <c r="P801" s="63"/>
      <c r="Q801" s="63"/>
    </row>
    <row r="802" spans="1:17" ht="15.75" customHeight="1" x14ac:dyDescent="0.2">
      <c r="A802" s="20"/>
      <c r="B802" s="22"/>
      <c r="C802" s="17">
        <f>IF(O802=0,IF(N802="Y",IF('Expense Categories'!$G$4="Y",G802-ROUND(E802,2)-ROUND(D802,2),Expenses!G802),G802),0)</f>
        <v>0</v>
      </c>
      <c r="D802" s="17">
        <f>IF(H802='Expense Categories'!A$2,IF(N802="Y",IF('Expense Categories'!$G$4="Y",IF(ISNUMBER(MATCH(H802,'Expense Categories'!$D$2:$D$15,0)),0,(($G802-$F802)/2)/'Expense Categories'!$I$1*'Expense Categories'!$G$1),0),0),IF(N802="Y",IF('Expense Categories'!$G$4="Y",IF(ISNUMBER(MATCH(H802,'Expense Categories'!$D$2:$D$15,0)),0,($G802-$F802)/'Expense Categories'!$I$1*'Expense Categories'!$G$1),0),0))</f>
        <v>0</v>
      </c>
      <c r="E802" s="17">
        <f>IF(H802='Expense Categories'!A$2,IF(N802="Y",IF('Expense Categories'!$G$4="Y",IF(ISNUMBER(MATCH(H802,'Expense Categories'!$D$2:$D$15,0)),0,(($G802-$F802)/2)/'Expense Categories'!$I$1*'Expense Categories'!$G$2),0),0),IF(N802="Y",IF('Expense Categories'!$G$4="Y",IF(ISNUMBER(MATCH(H802,'Expense Categories'!$D$2:$D$15,0)),0,($G802-$F802)/'Expense Categories'!$I$1*'Expense Categories'!$G$2),0),0))</f>
        <v>0</v>
      </c>
      <c r="F802" s="18"/>
      <c r="G802" s="26"/>
      <c r="H802" s="20"/>
      <c r="N802" s="34"/>
      <c r="O802" s="63"/>
      <c r="P802" s="63"/>
      <c r="Q802" s="63"/>
    </row>
    <row r="803" spans="1:17" ht="15.75" customHeight="1" x14ac:dyDescent="0.2">
      <c r="A803" s="20"/>
      <c r="B803" s="22"/>
      <c r="C803" s="17">
        <f>IF(O803=0,IF(N803="Y",IF('Expense Categories'!$G$4="Y",G803-ROUND(E803,2)-ROUND(D803,2),Expenses!G803),G803),0)</f>
        <v>0</v>
      </c>
      <c r="D803" s="17">
        <f>IF(H803='Expense Categories'!A$2,IF(N803="Y",IF('Expense Categories'!$G$4="Y",IF(ISNUMBER(MATCH(H803,'Expense Categories'!$D$2:$D$15,0)),0,(($G803-$F803)/2)/'Expense Categories'!$I$1*'Expense Categories'!$G$1),0),0),IF(N803="Y",IF('Expense Categories'!$G$4="Y",IF(ISNUMBER(MATCH(H803,'Expense Categories'!$D$2:$D$15,0)),0,($G803-$F803)/'Expense Categories'!$I$1*'Expense Categories'!$G$1),0),0))</f>
        <v>0</v>
      </c>
      <c r="E803" s="17">
        <f>IF(H803='Expense Categories'!A$2,IF(N803="Y",IF('Expense Categories'!$G$4="Y",IF(ISNUMBER(MATCH(H803,'Expense Categories'!$D$2:$D$15,0)),0,(($G803-$F803)/2)/'Expense Categories'!$I$1*'Expense Categories'!$G$2),0),0),IF(N803="Y",IF('Expense Categories'!$G$4="Y",IF(ISNUMBER(MATCH(H803,'Expense Categories'!$D$2:$D$15,0)),0,($G803-$F803)/'Expense Categories'!$I$1*'Expense Categories'!$G$2),0),0))</f>
        <v>0</v>
      </c>
      <c r="F803" s="18"/>
      <c r="G803" s="26"/>
      <c r="H803" s="20"/>
      <c r="N803" s="34"/>
      <c r="O803" s="63"/>
      <c r="P803" s="63"/>
      <c r="Q803" s="63"/>
    </row>
    <row r="804" spans="1:17" ht="15.75" customHeight="1" x14ac:dyDescent="0.2">
      <c r="A804" s="20"/>
      <c r="B804" s="22"/>
      <c r="C804" s="17">
        <f>IF(O804=0,IF(N804="Y",IF('Expense Categories'!$G$4="Y",G804-ROUND(E804,2)-ROUND(D804,2),Expenses!G804),G804),0)</f>
        <v>0</v>
      </c>
      <c r="D804" s="17">
        <f>IF(H804='Expense Categories'!A$2,IF(N804="Y",IF('Expense Categories'!$G$4="Y",IF(ISNUMBER(MATCH(H804,'Expense Categories'!$D$2:$D$15,0)),0,(($G804-$F804)/2)/'Expense Categories'!$I$1*'Expense Categories'!$G$1),0),0),IF(N804="Y",IF('Expense Categories'!$G$4="Y",IF(ISNUMBER(MATCH(H804,'Expense Categories'!$D$2:$D$15,0)),0,($G804-$F804)/'Expense Categories'!$I$1*'Expense Categories'!$G$1),0),0))</f>
        <v>0</v>
      </c>
      <c r="E804" s="17">
        <f>IF(H804='Expense Categories'!A$2,IF(N804="Y",IF('Expense Categories'!$G$4="Y",IF(ISNUMBER(MATCH(H804,'Expense Categories'!$D$2:$D$15,0)),0,(($G804-$F804)/2)/'Expense Categories'!$I$1*'Expense Categories'!$G$2),0),0),IF(N804="Y",IF('Expense Categories'!$G$4="Y",IF(ISNUMBER(MATCH(H804,'Expense Categories'!$D$2:$D$15,0)),0,($G804-$F804)/'Expense Categories'!$I$1*'Expense Categories'!$G$2),0),0))</f>
        <v>0</v>
      </c>
      <c r="F804" s="18"/>
      <c r="G804" s="26"/>
      <c r="H804" s="20"/>
      <c r="N804" s="34"/>
      <c r="O804" s="63"/>
      <c r="P804" s="63"/>
      <c r="Q804" s="63"/>
    </row>
    <row r="805" spans="1:17" ht="15.75" customHeight="1" x14ac:dyDescent="0.2">
      <c r="A805" s="20"/>
      <c r="B805" s="22"/>
      <c r="C805" s="17">
        <f>IF(O805=0,IF(N805="Y",IF('Expense Categories'!$G$4="Y",G805-ROUND(E805,2)-ROUND(D805,2),Expenses!G805),G805),0)</f>
        <v>0</v>
      </c>
      <c r="D805" s="17">
        <f>IF(H805='Expense Categories'!A$2,IF(N805="Y",IF('Expense Categories'!$G$4="Y",IF(ISNUMBER(MATCH(H805,'Expense Categories'!$D$2:$D$15,0)),0,(($G805-$F805)/2)/'Expense Categories'!$I$1*'Expense Categories'!$G$1),0),0),IF(N805="Y",IF('Expense Categories'!$G$4="Y",IF(ISNUMBER(MATCH(H805,'Expense Categories'!$D$2:$D$15,0)),0,($G805-$F805)/'Expense Categories'!$I$1*'Expense Categories'!$G$1),0),0))</f>
        <v>0</v>
      </c>
      <c r="E805" s="17">
        <f>IF(H805='Expense Categories'!A$2,IF(N805="Y",IF('Expense Categories'!$G$4="Y",IF(ISNUMBER(MATCH(H805,'Expense Categories'!$D$2:$D$15,0)),0,(($G805-$F805)/2)/'Expense Categories'!$I$1*'Expense Categories'!$G$2),0),0),IF(N805="Y",IF('Expense Categories'!$G$4="Y",IF(ISNUMBER(MATCH(H805,'Expense Categories'!$D$2:$D$15,0)),0,($G805-$F805)/'Expense Categories'!$I$1*'Expense Categories'!$G$2),0),0))</f>
        <v>0</v>
      </c>
      <c r="F805" s="18"/>
      <c r="G805" s="26"/>
      <c r="H805" s="20"/>
      <c r="N805" s="34"/>
      <c r="O805" s="63"/>
      <c r="P805" s="63"/>
      <c r="Q805" s="63"/>
    </row>
    <row r="806" spans="1:17" ht="15.75" customHeight="1" x14ac:dyDescent="0.2">
      <c r="A806" s="20"/>
      <c r="B806" s="22"/>
      <c r="C806" s="17">
        <f>IF(O806=0,IF(N806="Y",IF('Expense Categories'!$G$4="Y",G806-ROUND(E806,2)-ROUND(D806,2),Expenses!G806),G806),0)</f>
        <v>0</v>
      </c>
      <c r="D806" s="17">
        <f>IF(H806='Expense Categories'!A$2,IF(N806="Y",IF('Expense Categories'!$G$4="Y",IF(ISNUMBER(MATCH(H806,'Expense Categories'!$D$2:$D$15,0)),0,(($G806-$F806)/2)/'Expense Categories'!$I$1*'Expense Categories'!$G$1),0),0),IF(N806="Y",IF('Expense Categories'!$G$4="Y",IF(ISNUMBER(MATCH(H806,'Expense Categories'!$D$2:$D$15,0)),0,($G806-$F806)/'Expense Categories'!$I$1*'Expense Categories'!$G$1),0),0))</f>
        <v>0</v>
      </c>
      <c r="E806" s="17">
        <f>IF(H806='Expense Categories'!A$2,IF(N806="Y",IF('Expense Categories'!$G$4="Y",IF(ISNUMBER(MATCH(H806,'Expense Categories'!$D$2:$D$15,0)),0,(($G806-$F806)/2)/'Expense Categories'!$I$1*'Expense Categories'!$G$2),0),0),IF(N806="Y",IF('Expense Categories'!$G$4="Y",IF(ISNUMBER(MATCH(H806,'Expense Categories'!$D$2:$D$15,0)),0,($G806-$F806)/'Expense Categories'!$I$1*'Expense Categories'!$G$2),0),0))</f>
        <v>0</v>
      </c>
      <c r="F806" s="18"/>
      <c r="G806" s="26"/>
      <c r="H806" s="20"/>
      <c r="N806" s="34"/>
      <c r="O806" s="63"/>
      <c r="P806" s="63"/>
      <c r="Q806" s="63"/>
    </row>
    <row r="807" spans="1:17" ht="15.75" customHeight="1" x14ac:dyDescent="0.2">
      <c r="A807" s="20"/>
      <c r="B807" s="22"/>
      <c r="C807" s="17">
        <f>IF(O807=0,IF(N807="Y",IF('Expense Categories'!$G$4="Y",G807-ROUND(E807,2)-ROUND(D807,2),Expenses!G807),G807),0)</f>
        <v>0</v>
      </c>
      <c r="D807" s="17">
        <f>IF(H807='Expense Categories'!A$2,IF(N807="Y",IF('Expense Categories'!$G$4="Y",IF(ISNUMBER(MATCH(H807,'Expense Categories'!$D$2:$D$15,0)),0,(($G807-$F807)/2)/'Expense Categories'!$I$1*'Expense Categories'!$G$1),0),0),IF(N807="Y",IF('Expense Categories'!$G$4="Y",IF(ISNUMBER(MATCH(H807,'Expense Categories'!$D$2:$D$15,0)),0,($G807-$F807)/'Expense Categories'!$I$1*'Expense Categories'!$G$1),0),0))</f>
        <v>0</v>
      </c>
      <c r="E807" s="17">
        <f>IF(H807='Expense Categories'!A$2,IF(N807="Y",IF('Expense Categories'!$G$4="Y",IF(ISNUMBER(MATCH(H807,'Expense Categories'!$D$2:$D$15,0)),0,(($G807-$F807)/2)/'Expense Categories'!$I$1*'Expense Categories'!$G$2),0),0),IF(N807="Y",IF('Expense Categories'!$G$4="Y",IF(ISNUMBER(MATCH(H807,'Expense Categories'!$D$2:$D$15,0)),0,($G807-$F807)/'Expense Categories'!$I$1*'Expense Categories'!$G$2),0),0))</f>
        <v>0</v>
      </c>
      <c r="F807" s="18"/>
      <c r="G807" s="26"/>
      <c r="H807" s="20"/>
      <c r="N807" s="34"/>
      <c r="O807" s="63"/>
      <c r="P807" s="63"/>
      <c r="Q807" s="63"/>
    </row>
    <row r="808" spans="1:17" ht="15.75" customHeight="1" x14ac:dyDescent="0.2">
      <c r="A808" s="20"/>
      <c r="B808" s="22"/>
      <c r="C808" s="17">
        <f>IF(O808=0,IF(N808="Y",IF('Expense Categories'!$G$4="Y",G808-ROUND(E808,2)-ROUND(D808,2),Expenses!G808),G808),0)</f>
        <v>0</v>
      </c>
      <c r="D808" s="17">
        <f>IF(H808='Expense Categories'!A$2,IF(N808="Y",IF('Expense Categories'!$G$4="Y",IF(ISNUMBER(MATCH(H808,'Expense Categories'!$D$2:$D$15,0)),0,(($G808-$F808)/2)/'Expense Categories'!$I$1*'Expense Categories'!$G$1),0),0),IF(N808="Y",IF('Expense Categories'!$G$4="Y",IF(ISNUMBER(MATCH(H808,'Expense Categories'!$D$2:$D$15,0)),0,($G808-$F808)/'Expense Categories'!$I$1*'Expense Categories'!$G$1),0),0))</f>
        <v>0</v>
      </c>
      <c r="E808" s="17">
        <f>IF(H808='Expense Categories'!A$2,IF(N808="Y",IF('Expense Categories'!$G$4="Y",IF(ISNUMBER(MATCH(H808,'Expense Categories'!$D$2:$D$15,0)),0,(($G808-$F808)/2)/'Expense Categories'!$I$1*'Expense Categories'!$G$2),0),0),IF(N808="Y",IF('Expense Categories'!$G$4="Y",IF(ISNUMBER(MATCH(H808,'Expense Categories'!$D$2:$D$15,0)),0,($G808-$F808)/'Expense Categories'!$I$1*'Expense Categories'!$G$2),0),0))</f>
        <v>0</v>
      </c>
      <c r="F808" s="18"/>
      <c r="G808" s="26"/>
      <c r="H808" s="20"/>
      <c r="N808" s="34"/>
      <c r="O808" s="63"/>
      <c r="P808" s="63"/>
      <c r="Q808" s="63"/>
    </row>
    <row r="809" spans="1:17" ht="15.75" customHeight="1" x14ac:dyDescent="0.2">
      <c r="A809" s="20"/>
      <c r="B809" s="22"/>
      <c r="C809" s="17">
        <f>IF(O809=0,IF(N809="Y",IF('Expense Categories'!$G$4="Y",G809-ROUND(E809,2)-ROUND(D809,2),Expenses!G809),G809),0)</f>
        <v>0</v>
      </c>
      <c r="D809" s="17">
        <f>IF(H809='Expense Categories'!A$2,IF(N809="Y",IF('Expense Categories'!$G$4="Y",IF(ISNUMBER(MATCH(H809,'Expense Categories'!$D$2:$D$15,0)),0,(($G809-$F809)/2)/'Expense Categories'!$I$1*'Expense Categories'!$G$1),0),0),IF(N809="Y",IF('Expense Categories'!$G$4="Y",IF(ISNUMBER(MATCH(H809,'Expense Categories'!$D$2:$D$15,0)),0,($G809-$F809)/'Expense Categories'!$I$1*'Expense Categories'!$G$1),0),0))</f>
        <v>0</v>
      </c>
      <c r="E809" s="17">
        <f>IF(H809='Expense Categories'!A$2,IF(N809="Y",IF('Expense Categories'!$G$4="Y",IF(ISNUMBER(MATCH(H809,'Expense Categories'!$D$2:$D$15,0)),0,(($G809-$F809)/2)/'Expense Categories'!$I$1*'Expense Categories'!$G$2),0),0),IF(N809="Y",IF('Expense Categories'!$G$4="Y",IF(ISNUMBER(MATCH(H809,'Expense Categories'!$D$2:$D$15,0)),0,($G809-$F809)/'Expense Categories'!$I$1*'Expense Categories'!$G$2),0),0))</f>
        <v>0</v>
      </c>
      <c r="F809" s="18"/>
      <c r="G809" s="26"/>
      <c r="H809" s="20"/>
      <c r="N809" s="34"/>
      <c r="O809" s="63"/>
      <c r="P809" s="63"/>
      <c r="Q809" s="63"/>
    </row>
    <row r="810" spans="1:17" ht="15.75" customHeight="1" x14ac:dyDescent="0.2">
      <c r="A810" s="20"/>
      <c r="B810" s="22"/>
      <c r="C810" s="17">
        <f>IF(O810=0,IF(N810="Y",IF('Expense Categories'!$G$4="Y",G810-ROUND(E810,2)-ROUND(D810,2),Expenses!G810),G810),0)</f>
        <v>0</v>
      </c>
      <c r="D810" s="17">
        <f>IF(H810='Expense Categories'!A$2,IF(N810="Y",IF('Expense Categories'!$G$4="Y",IF(ISNUMBER(MATCH(H810,'Expense Categories'!$D$2:$D$15,0)),0,(($G810-$F810)/2)/'Expense Categories'!$I$1*'Expense Categories'!$G$1),0),0),IF(N810="Y",IF('Expense Categories'!$G$4="Y",IF(ISNUMBER(MATCH(H810,'Expense Categories'!$D$2:$D$15,0)),0,($G810-$F810)/'Expense Categories'!$I$1*'Expense Categories'!$G$1),0),0))</f>
        <v>0</v>
      </c>
      <c r="E810" s="17">
        <f>IF(H810='Expense Categories'!A$2,IF(N810="Y",IF('Expense Categories'!$G$4="Y",IF(ISNUMBER(MATCH(H810,'Expense Categories'!$D$2:$D$15,0)),0,(($G810-$F810)/2)/'Expense Categories'!$I$1*'Expense Categories'!$G$2),0),0),IF(N810="Y",IF('Expense Categories'!$G$4="Y",IF(ISNUMBER(MATCH(H810,'Expense Categories'!$D$2:$D$15,0)),0,($G810-$F810)/'Expense Categories'!$I$1*'Expense Categories'!$G$2),0),0))</f>
        <v>0</v>
      </c>
      <c r="F810" s="18"/>
      <c r="G810" s="26"/>
      <c r="H810" s="20"/>
      <c r="N810" s="34"/>
      <c r="O810" s="63"/>
      <c r="P810" s="63"/>
      <c r="Q810" s="63"/>
    </row>
    <row r="811" spans="1:17" ht="15.75" customHeight="1" x14ac:dyDescent="0.2">
      <c r="A811" s="20"/>
      <c r="B811" s="22"/>
      <c r="C811" s="17">
        <f>IF(O811=0,IF(N811="Y",IF('Expense Categories'!$G$4="Y",G811-ROUND(E811,2)-ROUND(D811,2),Expenses!G811),G811),0)</f>
        <v>0</v>
      </c>
      <c r="D811" s="17">
        <f>IF(H811='Expense Categories'!A$2,IF(N811="Y",IF('Expense Categories'!$G$4="Y",IF(ISNUMBER(MATCH(H811,'Expense Categories'!$D$2:$D$15,0)),0,(($G811-$F811)/2)/'Expense Categories'!$I$1*'Expense Categories'!$G$1),0),0),IF(N811="Y",IF('Expense Categories'!$G$4="Y",IF(ISNUMBER(MATCH(H811,'Expense Categories'!$D$2:$D$15,0)),0,($G811-$F811)/'Expense Categories'!$I$1*'Expense Categories'!$G$1),0),0))</f>
        <v>0</v>
      </c>
      <c r="E811" s="17">
        <f>IF(H811='Expense Categories'!A$2,IF(N811="Y",IF('Expense Categories'!$G$4="Y",IF(ISNUMBER(MATCH(H811,'Expense Categories'!$D$2:$D$15,0)),0,(($G811-$F811)/2)/'Expense Categories'!$I$1*'Expense Categories'!$G$2),0),0),IF(N811="Y",IF('Expense Categories'!$G$4="Y",IF(ISNUMBER(MATCH(H811,'Expense Categories'!$D$2:$D$15,0)),0,($G811-$F811)/'Expense Categories'!$I$1*'Expense Categories'!$G$2),0),0))</f>
        <v>0</v>
      </c>
      <c r="F811" s="18"/>
      <c r="G811" s="26"/>
      <c r="H811" s="20"/>
      <c r="N811" s="34"/>
      <c r="O811" s="63"/>
      <c r="P811" s="63"/>
      <c r="Q811" s="63"/>
    </row>
    <row r="812" spans="1:17" ht="15.75" customHeight="1" x14ac:dyDescent="0.2">
      <c r="A812" s="20"/>
      <c r="B812" s="22"/>
      <c r="C812" s="17">
        <f>IF(O812=0,IF(N812="Y",IF('Expense Categories'!$G$4="Y",G812-ROUND(E812,2)-ROUND(D812,2),Expenses!G812),G812),0)</f>
        <v>0</v>
      </c>
      <c r="D812" s="17">
        <f>IF(H812='Expense Categories'!A$2,IF(N812="Y",IF('Expense Categories'!$G$4="Y",IF(ISNUMBER(MATCH(H812,'Expense Categories'!$D$2:$D$15,0)),0,(($G812-$F812)/2)/'Expense Categories'!$I$1*'Expense Categories'!$G$1),0),0),IF(N812="Y",IF('Expense Categories'!$G$4="Y",IF(ISNUMBER(MATCH(H812,'Expense Categories'!$D$2:$D$15,0)),0,($G812-$F812)/'Expense Categories'!$I$1*'Expense Categories'!$G$1),0),0))</f>
        <v>0</v>
      </c>
      <c r="E812" s="17">
        <f>IF(H812='Expense Categories'!A$2,IF(N812="Y",IF('Expense Categories'!$G$4="Y",IF(ISNUMBER(MATCH(H812,'Expense Categories'!$D$2:$D$15,0)),0,(($G812-$F812)/2)/'Expense Categories'!$I$1*'Expense Categories'!$G$2),0),0),IF(N812="Y",IF('Expense Categories'!$G$4="Y",IF(ISNUMBER(MATCH(H812,'Expense Categories'!$D$2:$D$15,0)),0,($G812-$F812)/'Expense Categories'!$I$1*'Expense Categories'!$G$2),0),0))</f>
        <v>0</v>
      </c>
      <c r="F812" s="18"/>
      <c r="G812" s="26"/>
      <c r="H812" s="20"/>
      <c r="N812" s="34"/>
      <c r="O812" s="63"/>
      <c r="P812" s="63"/>
      <c r="Q812" s="63"/>
    </row>
    <row r="813" spans="1:17" ht="15.75" customHeight="1" x14ac:dyDescent="0.2">
      <c r="A813" s="20"/>
      <c r="B813" s="22"/>
      <c r="C813" s="17">
        <f>IF(O813=0,IF(N813="Y",IF('Expense Categories'!$G$4="Y",G813-ROUND(E813,2)-ROUND(D813,2),Expenses!G813),G813),0)</f>
        <v>0</v>
      </c>
      <c r="D813" s="17">
        <f>IF(H813='Expense Categories'!A$2,IF(N813="Y",IF('Expense Categories'!$G$4="Y",IF(ISNUMBER(MATCH(H813,'Expense Categories'!$D$2:$D$15,0)),0,(($G813-$F813)/2)/'Expense Categories'!$I$1*'Expense Categories'!$G$1),0),0),IF(N813="Y",IF('Expense Categories'!$G$4="Y",IF(ISNUMBER(MATCH(H813,'Expense Categories'!$D$2:$D$15,0)),0,($G813-$F813)/'Expense Categories'!$I$1*'Expense Categories'!$G$1),0),0))</f>
        <v>0</v>
      </c>
      <c r="E813" s="17">
        <f>IF(H813='Expense Categories'!A$2,IF(N813="Y",IF('Expense Categories'!$G$4="Y",IF(ISNUMBER(MATCH(H813,'Expense Categories'!$D$2:$D$15,0)),0,(($G813-$F813)/2)/'Expense Categories'!$I$1*'Expense Categories'!$G$2),0),0),IF(N813="Y",IF('Expense Categories'!$G$4="Y",IF(ISNUMBER(MATCH(H813,'Expense Categories'!$D$2:$D$15,0)),0,($G813-$F813)/'Expense Categories'!$I$1*'Expense Categories'!$G$2),0),0))</f>
        <v>0</v>
      </c>
      <c r="F813" s="18"/>
      <c r="G813" s="26"/>
      <c r="H813" s="20"/>
      <c r="N813" s="34"/>
      <c r="O813" s="63"/>
      <c r="P813" s="63"/>
      <c r="Q813" s="63"/>
    </row>
    <row r="814" spans="1:17" ht="15.75" customHeight="1" x14ac:dyDescent="0.2">
      <c r="A814" s="20"/>
      <c r="B814" s="22"/>
      <c r="C814" s="17">
        <f>IF(O814=0,IF(N814="Y",IF('Expense Categories'!$G$4="Y",G814-ROUND(E814,2)-ROUND(D814,2),Expenses!G814),G814),0)</f>
        <v>0</v>
      </c>
      <c r="D814" s="17">
        <f>IF(H814='Expense Categories'!A$2,IF(N814="Y",IF('Expense Categories'!$G$4="Y",IF(ISNUMBER(MATCH(H814,'Expense Categories'!$D$2:$D$15,0)),0,(($G814-$F814)/2)/'Expense Categories'!$I$1*'Expense Categories'!$G$1),0),0),IF(N814="Y",IF('Expense Categories'!$G$4="Y",IF(ISNUMBER(MATCH(H814,'Expense Categories'!$D$2:$D$15,0)),0,($G814-$F814)/'Expense Categories'!$I$1*'Expense Categories'!$G$1),0),0))</f>
        <v>0</v>
      </c>
      <c r="E814" s="17">
        <f>IF(H814='Expense Categories'!A$2,IF(N814="Y",IF('Expense Categories'!$G$4="Y",IF(ISNUMBER(MATCH(H814,'Expense Categories'!$D$2:$D$15,0)),0,(($G814-$F814)/2)/'Expense Categories'!$I$1*'Expense Categories'!$G$2),0),0),IF(N814="Y",IF('Expense Categories'!$G$4="Y",IF(ISNUMBER(MATCH(H814,'Expense Categories'!$D$2:$D$15,0)),0,($G814-$F814)/'Expense Categories'!$I$1*'Expense Categories'!$G$2),0),0))</f>
        <v>0</v>
      </c>
      <c r="F814" s="18"/>
      <c r="G814" s="26"/>
      <c r="H814" s="20"/>
      <c r="N814" s="34"/>
      <c r="O814" s="63"/>
      <c r="P814" s="63"/>
      <c r="Q814" s="63"/>
    </row>
    <row r="815" spans="1:17" ht="15.75" customHeight="1" x14ac:dyDescent="0.2">
      <c r="A815" s="20"/>
      <c r="B815" s="22"/>
      <c r="C815" s="17">
        <f>IF(O815=0,IF(N815="Y",IF('Expense Categories'!$G$4="Y",G815-ROUND(E815,2)-ROUND(D815,2),Expenses!G815),G815),0)</f>
        <v>0</v>
      </c>
      <c r="D815" s="17">
        <f>IF(H815='Expense Categories'!A$2,IF(N815="Y",IF('Expense Categories'!$G$4="Y",IF(ISNUMBER(MATCH(H815,'Expense Categories'!$D$2:$D$15,0)),0,(($G815-$F815)/2)/'Expense Categories'!$I$1*'Expense Categories'!$G$1),0),0),IF(N815="Y",IF('Expense Categories'!$G$4="Y",IF(ISNUMBER(MATCH(H815,'Expense Categories'!$D$2:$D$15,0)),0,($G815-$F815)/'Expense Categories'!$I$1*'Expense Categories'!$G$1),0),0))</f>
        <v>0</v>
      </c>
      <c r="E815" s="17">
        <f>IF(H815='Expense Categories'!A$2,IF(N815="Y",IF('Expense Categories'!$G$4="Y",IF(ISNUMBER(MATCH(H815,'Expense Categories'!$D$2:$D$15,0)),0,(($G815-$F815)/2)/'Expense Categories'!$I$1*'Expense Categories'!$G$2),0),0),IF(N815="Y",IF('Expense Categories'!$G$4="Y",IF(ISNUMBER(MATCH(H815,'Expense Categories'!$D$2:$D$15,0)),0,($G815-$F815)/'Expense Categories'!$I$1*'Expense Categories'!$G$2),0),0))</f>
        <v>0</v>
      </c>
      <c r="F815" s="18"/>
      <c r="G815" s="26"/>
      <c r="H815" s="20"/>
      <c r="N815" s="34"/>
      <c r="O815" s="63"/>
      <c r="P815" s="63"/>
      <c r="Q815" s="63"/>
    </row>
    <row r="816" spans="1:17" ht="15.75" customHeight="1" x14ac:dyDescent="0.2">
      <c r="A816" s="20"/>
      <c r="B816" s="22"/>
      <c r="C816" s="17">
        <f>IF(O816=0,IF(N816="Y",IF('Expense Categories'!$G$4="Y",G816-ROUND(E816,2)-ROUND(D816,2),Expenses!G816),G816),0)</f>
        <v>0</v>
      </c>
      <c r="D816" s="17">
        <f>IF(H816='Expense Categories'!A$2,IF(N816="Y",IF('Expense Categories'!$G$4="Y",IF(ISNUMBER(MATCH(H816,'Expense Categories'!$D$2:$D$15,0)),0,(($G816-$F816)/2)/'Expense Categories'!$I$1*'Expense Categories'!$G$1),0),0),IF(N816="Y",IF('Expense Categories'!$G$4="Y",IF(ISNUMBER(MATCH(H816,'Expense Categories'!$D$2:$D$15,0)),0,($G816-$F816)/'Expense Categories'!$I$1*'Expense Categories'!$G$1),0),0))</f>
        <v>0</v>
      </c>
      <c r="E816" s="17">
        <f>IF(H816='Expense Categories'!A$2,IF(N816="Y",IF('Expense Categories'!$G$4="Y",IF(ISNUMBER(MATCH(H816,'Expense Categories'!$D$2:$D$15,0)),0,(($G816-$F816)/2)/'Expense Categories'!$I$1*'Expense Categories'!$G$2),0),0),IF(N816="Y",IF('Expense Categories'!$G$4="Y",IF(ISNUMBER(MATCH(H816,'Expense Categories'!$D$2:$D$15,0)),0,($G816-$F816)/'Expense Categories'!$I$1*'Expense Categories'!$G$2),0),0))</f>
        <v>0</v>
      </c>
      <c r="F816" s="18"/>
      <c r="G816" s="26"/>
      <c r="H816" s="20"/>
      <c r="N816" s="34"/>
      <c r="O816" s="63"/>
      <c r="P816" s="63"/>
      <c r="Q816" s="63"/>
    </row>
    <row r="817" spans="1:17" ht="15.75" customHeight="1" x14ac:dyDescent="0.2">
      <c r="A817" s="20"/>
      <c r="B817" s="22"/>
      <c r="C817" s="17">
        <f>IF(O817=0,IF(N817="Y",IF('Expense Categories'!$G$4="Y",G817-ROUND(E817,2)-ROUND(D817,2),Expenses!G817),G817),0)</f>
        <v>0</v>
      </c>
      <c r="D817" s="17">
        <f>IF(H817='Expense Categories'!A$2,IF(N817="Y",IF('Expense Categories'!$G$4="Y",IF(ISNUMBER(MATCH(H817,'Expense Categories'!$D$2:$D$15,0)),0,(($G817-$F817)/2)/'Expense Categories'!$I$1*'Expense Categories'!$G$1),0),0),IF(N817="Y",IF('Expense Categories'!$G$4="Y",IF(ISNUMBER(MATCH(H817,'Expense Categories'!$D$2:$D$15,0)),0,($G817-$F817)/'Expense Categories'!$I$1*'Expense Categories'!$G$1),0),0))</f>
        <v>0</v>
      </c>
      <c r="E817" s="17">
        <f>IF(H817='Expense Categories'!A$2,IF(N817="Y",IF('Expense Categories'!$G$4="Y",IF(ISNUMBER(MATCH(H817,'Expense Categories'!$D$2:$D$15,0)),0,(($G817-$F817)/2)/'Expense Categories'!$I$1*'Expense Categories'!$G$2),0),0),IF(N817="Y",IF('Expense Categories'!$G$4="Y",IF(ISNUMBER(MATCH(H817,'Expense Categories'!$D$2:$D$15,0)),0,($G817-$F817)/'Expense Categories'!$I$1*'Expense Categories'!$G$2),0),0))</f>
        <v>0</v>
      </c>
      <c r="F817" s="18"/>
      <c r="G817" s="26"/>
      <c r="H817" s="20"/>
      <c r="N817" s="34"/>
      <c r="O817" s="63"/>
      <c r="P817" s="63"/>
      <c r="Q817" s="63"/>
    </row>
    <row r="818" spans="1:17" ht="15.75" customHeight="1" x14ac:dyDescent="0.2">
      <c r="A818" s="20"/>
      <c r="B818" s="22"/>
      <c r="C818" s="17">
        <f>IF(O818=0,IF(N818="Y",IF('Expense Categories'!$G$4="Y",G818-ROUND(E818,2)-ROUND(D818,2),Expenses!G818),G818),0)</f>
        <v>0</v>
      </c>
      <c r="D818" s="17">
        <f>IF(H818='Expense Categories'!A$2,IF(N818="Y",IF('Expense Categories'!$G$4="Y",IF(ISNUMBER(MATCH(H818,'Expense Categories'!$D$2:$D$15,0)),0,(($G818-$F818)/2)/'Expense Categories'!$I$1*'Expense Categories'!$G$1),0),0),IF(N818="Y",IF('Expense Categories'!$G$4="Y",IF(ISNUMBER(MATCH(H818,'Expense Categories'!$D$2:$D$15,0)),0,($G818-$F818)/'Expense Categories'!$I$1*'Expense Categories'!$G$1),0),0))</f>
        <v>0</v>
      </c>
      <c r="E818" s="17">
        <f>IF(H818='Expense Categories'!A$2,IF(N818="Y",IF('Expense Categories'!$G$4="Y",IF(ISNUMBER(MATCH(H818,'Expense Categories'!$D$2:$D$15,0)),0,(($G818-$F818)/2)/'Expense Categories'!$I$1*'Expense Categories'!$G$2),0),0),IF(N818="Y",IF('Expense Categories'!$G$4="Y",IF(ISNUMBER(MATCH(H818,'Expense Categories'!$D$2:$D$15,0)),0,($G818-$F818)/'Expense Categories'!$I$1*'Expense Categories'!$G$2),0),0))</f>
        <v>0</v>
      </c>
      <c r="F818" s="18"/>
      <c r="G818" s="26"/>
      <c r="H818" s="20"/>
      <c r="N818" s="34"/>
      <c r="O818" s="63"/>
      <c r="P818" s="63"/>
      <c r="Q818" s="63"/>
    </row>
    <row r="819" spans="1:17" ht="15.75" customHeight="1" x14ac:dyDescent="0.2">
      <c r="A819" s="20"/>
      <c r="B819" s="22"/>
      <c r="C819" s="17">
        <f>IF(O819=0,IF(N819="Y",IF('Expense Categories'!$G$4="Y",G819-ROUND(E819,2)-ROUND(D819,2),Expenses!G819),G819),0)</f>
        <v>0</v>
      </c>
      <c r="D819" s="17">
        <f>IF(H819='Expense Categories'!A$2,IF(N819="Y",IF('Expense Categories'!$G$4="Y",IF(ISNUMBER(MATCH(H819,'Expense Categories'!$D$2:$D$15,0)),0,(($G819-$F819)/2)/'Expense Categories'!$I$1*'Expense Categories'!$G$1),0),0),IF(N819="Y",IF('Expense Categories'!$G$4="Y",IF(ISNUMBER(MATCH(H819,'Expense Categories'!$D$2:$D$15,0)),0,($G819-$F819)/'Expense Categories'!$I$1*'Expense Categories'!$G$1),0),0))</f>
        <v>0</v>
      </c>
      <c r="E819" s="17">
        <f>IF(H819='Expense Categories'!A$2,IF(N819="Y",IF('Expense Categories'!$G$4="Y",IF(ISNUMBER(MATCH(H819,'Expense Categories'!$D$2:$D$15,0)),0,(($G819-$F819)/2)/'Expense Categories'!$I$1*'Expense Categories'!$G$2),0),0),IF(N819="Y",IF('Expense Categories'!$G$4="Y",IF(ISNUMBER(MATCH(H819,'Expense Categories'!$D$2:$D$15,0)),0,($G819-$F819)/'Expense Categories'!$I$1*'Expense Categories'!$G$2),0),0))</f>
        <v>0</v>
      </c>
      <c r="F819" s="18"/>
      <c r="G819" s="26"/>
      <c r="H819" s="20"/>
      <c r="N819" s="34"/>
      <c r="O819" s="63"/>
      <c r="P819" s="63"/>
      <c r="Q819" s="63"/>
    </row>
    <row r="820" spans="1:17" ht="15.75" customHeight="1" x14ac:dyDescent="0.2">
      <c r="A820" s="20"/>
      <c r="B820" s="22"/>
      <c r="C820" s="17">
        <f>IF(O820=0,IF(N820="Y",IF('Expense Categories'!$G$4="Y",G820-ROUND(E820,2)-ROUND(D820,2),Expenses!G820),G820),0)</f>
        <v>0</v>
      </c>
      <c r="D820" s="17">
        <f>IF(H820='Expense Categories'!A$2,IF(N820="Y",IF('Expense Categories'!$G$4="Y",IF(ISNUMBER(MATCH(H820,'Expense Categories'!$D$2:$D$15,0)),0,(($G820-$F820)/2)/'Expense Categories'!$I$1*'Expense Categories'!$G$1),0),0),IF(N820="Y",IF('Expense Categories'!$G$4="Y",IF(ISNUMBER(MATCH(H820,'Expense Categories'!$D$2:$D$15,0)),0,($G820-$F820)/'Expense Categories'!$I$1*'Expense Categories'!$G$1),0),0))</f>
        <v>0</v>
      </c>
      <c r="E820" s="17">
        <f>IF(H820='Expense Categories'!A$2,IF(N820="Y",IF('Expense Categories'!$G$4="Y",IF(ISNUMBER(MATCH(H820,'Expense Categories'!$D$2:$D$15,0)),0,(($G820-$F820)/2)/'Expense Categories'!$I$1*'Expense Categories'!$G$2),0),0),IF(N820="Y",IF('Expense Categories'!$G$4="Y",IF(ISNUMBER(MATCH(H820,'Expense Categories'!$D$2:$D$15,0)),0,($G820-$F820)/'Expense Categories'!$I$1*'Expense Categories'!$G$2),0),0))</f>
        <v>0</v>
      </c>
      <c r="F820" s="18"/>
      <c r="G820" s="26"/>
      <c r="H820" s="20"/>
      <c r="N820" s="34"/>
      <c r="O820" s="63"/>
      <c r="P820" s="63"/>
      <c r="Q820" s="63"/>
    </row>
    <row r="821" spans="1:17" ht="15.75" customHeight="1" x14ac:dyDescent="0.2">
      <c r="A821" s="20"/>
      <c r="B821" s="22"/>
      <c r="C821" s="17">
        <f>IF(O821=0,IF(N821="Y",IF('Expense Categories'!$G$4="Y",G821-ROUND(E821,2)-ROUND(D821,2),Expenses!G821),G821),0)</f>
        <v>0</v>
      </c>
      <c r="D821" s="17">
        <f>IF(H821='Expense Categories'!A$2,IF(N821="Y",IF('Expense Categories'!$G$4="Y",IF(ISNUMBER(MATCH(H821,'Expense Categories'!$D$2:$D$15,0)),0,(($G821-$F821)/2)/'Expense Categories'!$I$1*'Expense Categories'!$G$1),0),0),IF(N821="Y",IF('Expense Categories'!$G$4="Y",IF(ISNUMBER(MATCH(H821,'Expense Categories'!$D$2:$D$15,0)),0,($G821-$F821)/'Expense Categories'!$I$1*'Expense Categories'!$G$1),0),0))</f>
        <v>0</v>
      </c>
      <c r="E821" s="17">
        <f>IF(H821='Expense Categories'!A$2,IF(N821="Y",IF('Expense Categories'!$G$4="Y",IF(ISNUMBER(MATCH(H821,'Expense Categories'!$D$2:$D$15,0)),0,(($G821-$F821)/2)/'Expense Categories'!$I$1*'Expense Categories'!$G$2),0),0),IF(N821="Y",IF('Expense Categories'!$G$4="Y",IF(ISNUMBER(MATCH(H821,'Expense Categories'!$D$2:$D$15,0)),0,($G821-$F821)/'Expense Categories'!$I$1*'Expense Categories'!$G$2),0),0))</f>
        <v>0</v>
      </c>
      <c r="F821" s="18"/>
      <c r="G821" s="26"/>
      <c r="H821" s="20"/>
      <c r="N821" s="34"/>
      <c r="O821" s="63"/>
      <c r="P821" s="63"/>
      <c r="Q821" s="63"/>
    </row>
    <row r="822" spans="1:17" ht="15.75" customHeight="1" x14ac:dyDescent="0.2">
      <c r="A822" s="20"/>
      <c r="B822" s="22"/>
      <c r="C822" s="17">
        <f>IF(O822=0,IF(N822="Y",IF('Expense Categories'!$G$4="Y",G822-ROUND(E822,2)-ROUND(D822,2),Expenses!G822),G822),0)</f>
        <v>0</v>
      </c>
      <c r="D822" s="17">
        <f>IF(H822='Expense Categories'!A$2,IF(N822="Y",IF('Expense Categories'!$G$4="Y",IF(ISNUMBER(MATCH(H822,'Expense Categories'!$D$2:$D$15,0)),0,(($G822-$F822)/2)/'Expense Categories'!$I$1*'Expense Categories'!$G$1),0),0),IF(N822="Y",IF('Expense Categories'!$G$4="Y",IF(ISNUMBER(MATCH(H822,'Expense Categories'!$D$2:$D$15,0)),0,($G822-$F822)/'Expense Categories'!$I$1*'Expense Categories'!$G$1),0),0))</f>
        <v>0</v>
      </c>
      <c r="E822" s="17">
        <f>IF(H822='Expense Categories'!A$2,IF(N822="Y",IF('Expense Categories'!$G$4="Y",IF(ISNUMBER(MATCH(H822,'Expense Categories'!$D$2:$D$15,0)),0,(($G822-$F822)/2)/'Expense Categories'!$I$1*'Expense Categories'!$G$2),0),0),IF(N822="Y",IF('Expense Categories'!$G$4="Y",IF(ISNUMBER(MATCH(H822,'Expense Categories'!$D$2:$D$15,0)),0,($G822-$F822)/'Expense Categories'!$I$1*'Expense Categories'!$G$2),0),0))</f>
        <v>0</v>
      </c>
      <c r="F822" s="18"/>
      <c r="G822" s="26"/>
      <c r="H822" s="20"/>
      <c r="N822" s="34"/>
      <c r="O822" s="63"/>
      <c r="P822" s="63"/>
      <c r="Q822" s="63"/>
    </row>
    <row r="823" spans="1:17" ht="15.75" customHeight="1" x14ac:dyDescent="0.2">
      <c r="A823" s="20"/>
      <c r="B823" s="22"/>
      <c r="C823" s="17">
        <f>IF(O823=0,IF(N823="Y",IF('Expense Categories'!$G$4="Y",G823-ROUND(E823,2)-ROUND(D823,2),Expenses!G823),G823),0)</f>
        <v>0</v>
      </c>
      <c r="D823" s="17">
        <f>IF(H823='Expense Categories'!A$2,IF(N823="Y",IF('Expense Categories'!$G$4="Y",IF(ISNUMBER(MATCH(H823,'Expense Categories'!$D$2:$D$15,0)),0,(($G823-$F823)/2)/'Expense Categories'!$I$1*'Expense Categories'!$G$1),0),0),IF(N823="Y",IF('Expense Categories'!$G$4="Y",IF(ISNUMBER(MATCH(H823,'Expense Categories'!$D$2:$D$15,0)),0,($G823-$F823)/'Expense Categories'!$I$1*'Expense Categories'!$G$1),0),0))</f>
        <v>0</v>
      </c>
      <c r="E823" s="17">
        <f>IF(H823='Expense Categories'!A$2,IF(N823="Y",IF('Expense Categories'!$G$4="Y",IF(ISNUMBER(MATCH(H823,'Expense Categories'!$D$2:$D$15,0)),0,(($G823-$F823)/2)/'Expense Categories'!$I$1*'Expense Categories'!$G$2),0),0),IF(N823="Y",IF('Expense Categories'!$G$4="Y",IF(ISNUMBER(MATCH(H823,'Expense Categories'!$D$2:$D$15,0)),0,($G823-$F823)/'Expense Categories'!$I$1*'Expense Categories'!$G$2),0),0))</f>
        <v>0</v>
      </c>
      <c r="F823" s="18"/>
      <c r="G823" s="26"/>
      <c r="H823" s="20"/>
      <c r="N823" s="34"/>
      <c r="O823" s="63"/>
      <c r="P823" s="63"/>
      <c r="Q823" s="63"/>
    </row>
    <row r="824" spans="1:17" ht="15.75" customHeight="1" x14ac:dyDescent="0.2">
      <c r="A824" s="20"/>
      <c r="B824" s="22"/>
      <c r="C824" s="17">
        <f>IF(O824=0,IF(N824="Y",IF('Expense Categories'!$G$4="Y",G824-ROUND(E824,2)-ROUND(D824,2),Expenses!G824),G824),0)</f>
        <v>0</v>
      </c>
      <c r="D824" s="17">
        <f>IF(H824='Expense Categories'!A$2,IF(N824="Y",IF('Expense Categories'!$G$4="Y",IF(ISNUMBER(MATCH(H824,'Expense Categories'!$D$2:$D$15,0)),0,(($G824-$F824)/2)/'Expense Categories'!$I$1*'Expense Categories'!$G$1),0),0),IF(N824="Y",IF('Expense Categories'!$G$4="Y",IF(ISNUMBER(MATCH(H824,'Expense Categories'!$D$2:$D$15,0)),0,($G824-$F824)/'Expense Categories'!$I$1*'Expense Categories'!$G$1),0),0))</f>
        <v>0</v>
      </c>
      <c r="E824" s="17">
        <f>IF(H824='Expense Categories'!A$2,IF(N824="Y",IF('Expense Categories'!$G$4="Y",IF(ISNUMBER(MATCH(H824,'Expense Categories'!$D$2:$D$15,0)),0,(($G824-$F824)/2)/'Expense Categories'!$I$1*'Expense Categories'!$G$2),0),0),IF(N824="Y",IF('Expense Categories'!$G$4="Y",IF(ISNUMBER(MATCH(H824,'Expense Categories'!$D$2:$D$15,0)),0,($G824-$F824)/'Expense Categories'!$I$1*'Expense Categories'!$G$2),0),0))</f>
        <v>0</v>
      </c>
      <c r="F824" s="18"/>
      <c r="G824" s="26"/>
      <c r="H824" s="20"/>
      <c r="N824" s="34"/>
      <c r="O824" s="63"/>
      <c r="P824" s="63"/>
      <c r="Q824" s="63"/>
    </row>
    <row r="825" spans="1:17" ht="15.75" customHeight="1" x14ac:dyDescent="0.2">
      <c r="A825" s="20"/>
      <c r="B825" s="22"/>
      <c r="C825" s="17">
        <f>IF(O825=0,IF(N825="Y",IF('Expense Categories'!$G$4="Y",G825-ROUND(E825,2)-ROUND(D825,2),Expenses!G825),G825),0)</f>
        <v>0</v>
      </c>
      <c r="D825" s="17">
        <f>IF(H825='Expense Categories'!A$2,IF(N825="Y",IF('Expense Categories'!$G$4="Y",IF(ISNUMBER(MATCH(H825,'Expense Categories'!$D$2:$D$15,0)),0,(($G825-$F825)/2)/'Expense Categories'!$I$1*'Expense Categories'!$G$1),0),0),IF(N825="Y",IF('Expense Categories'!$G$4="Y",IF(ISNUMBER(MATCH(H825,'Expense Categories'!$D$2:$D$15,0)),0,($G825-$F825)/'Expense Categories'!$I$1*'Expense Categories'!$G$1),0),0))</f>
        <v>0</v>
      </c>
      <c r="E825" s="17">
        <f>IF(H825='Expense Categories'!A$2,IF(N825="Y",IF('Expense Categories'!$G$4="Y",IF(ISNUMBER(MATCH(H825,'Expense Categories'!$D$2:$D$15,0)),0,(($G825-$F825)/2)/'Expense Categories'!$I$1*'Expense Categories'!$G$2),0),0),IF(N825="Y",IF('Expense Categories'!$G$4="Y",IF(ISNUMBER(MATCH(H825,'Expense Categories'!$D$2:$D$15,0)),0,($G825-$F825)/'Expense Categories'!$I$1*'Expense Categories'!$G$2),0),0))</f>
        <v>0</v>
      </c>
      <c r="F825" s="18"/>
      <c r="G825" s="26"/>
      <c r="H825" s="20"/>
      <c r="N825" s="34"/>
      <c r="O825" s="63"/>
      <c r="P825" s="63"/>
      <c r="Q825" s="63"/>
    </row>
    <row r="826" spans="1:17" ht="15.75" customHeight="1" x14ac:dyDescent="0.2">
      <c r="A826" s="20"/>
      <c r="B826" s="22"/>
      <c r="C826" s="17">
        <f>IF(O826=0,IF(N826="Y",IF('Expense Categories'!$G$4="Y",G826-ROUND(E826,2)-ROUND(D826,2),Expenses!G826),G826),0)</f>
        <v>0</v>
      </c>
      <c r="D826" s="17">
        <f>IF(H826='Expense Categories'!A$2,IF(N826="Y",IF('Expense Categories'!$G$4="Y",IF(ISNUMBER(MATCH(H826,'Expense Categories'!$D$2:$D$15,0)),0,(($G826-$F826)/2)/'Expense Categories'!$I$1*'Expense Categories'!$G$1),0),0),IF(N826="Y",IF('Expense Categories'!$G$4="Y",IF(ISNUMBER(MATCH(H826,'Expense Categories'!$D$2:$D$15,0)),0,($G826-$F826)/'Expense Categories'!$I$1*'Expense Categories'!$G$1),0),0))</f>
        <v>0</v>
      </c>
      <c r="E826" s="17">
        <f>IF(H826='Expense Categories'!A$2,IF(N826="Y",IF('Expense Categories'!$G$4="Y",IF(ISNUMBER(MATCH(H826,'Expense Categories'!$D$2:$D$15,0)),0,(($G826-$F826)/2)/'Expense Categories'!$I$1*'Expense Categories'!$G$2),0),0),IF(N826="Y",IF('Expense Categories'!$G$4="Y",IF(ISNUMBER(MATCH(H826,'Expense Categories'!$D$2:$D$15,0)),0,($G826-$F826)/'Expense Categories'!$I$1*'Expense Categories'!$G$2),0),0))</f>
        <v>0</v>
      </c>
      <c r="F826" s="18"/>
      <c r="G826" s="26"/>
      <c r="H826" s="20"/>
      <c r="N826" s="34"/>
      <c r="O826" s="63"/>
      <c r="P826" s="63"/>
      <c r="Q826" s="63"/>
    </row>
    <row r="827" spans="1:17" ht="15.75" customHeight="1" x14ac:dyDescent="0.2">
      <c r="A827" s="20"/>
      <c r="B827" s="22"/>
      <c r="C827" s="17">
        <f>IF(O827=0,IF(N827="Y",IF('Expense Categories'!$G$4="Y",G827-ROUND(E827,2)-ROUND(D827,2),Expenses!G827),G827),0)</f>
        <v>0</v>
      </c>
      <c r="D827" s="17">
        <f>IF(H827='Expense Categories'!A$2,IF(N827="Y",IF('Expense Categories'!$G$4="Y",IF(ISNUMBER(MATCH(H827,'Expense Categories'!$D$2:$D$15,0)),0,(($G827-$F827)/2)/'Expense Categories'!$I$1*'Expense Categories'!$G$1),0),0),IF(N827="Y",IF('Expense Categories'!$G$4="Y",IF(ISNUMBER(MATCH(H827,'Expense Categories'!$D$2:$D$15,0)),0,($G827-$F827)/'Expense Categories'!$I$1*'Expense Categories'!$G$1),0),0))</f>
        <v>0</v>
      </c>
      <c r="E827" s="17">
        <f>IF(H827='Expense Categories'!A$2,IF(N827="Y",IF('Expense Categories'!$G$4="Y",IF(ISNUMBER(MATCH(H827,'Expense Categories'!$D$2:$D$15,0)),0,(($G827-$F827)/2)/'Expense Categories'!$I$1*'Expense Categories'!$G$2),0),0),IF(N827="Y",IF('Expense Categories'!$G$4="Y",IF(ISNUMBER(MATCH(H827,'Expense Categories'!$D$2:$D$15,0)),0,($G827-$F827)/'Expense Categories'!$I$1*'Expense Categories'!$G$2),0),0))</f>
        <v>0</v>
      </c>
      <c r="F827" s="18"/>
      <c r="G827" s="26"/>
      <c r="H827" s="20"/>
      <c r="N827" s="34"/>
      <c r="O827" s="63"/>
      <c r="P827" s="63"/>
      <c r="Q827" s="63"/>
    </row>
    <row r="828" spans="1:17" ht="15.75" customHeight="1" x14ac:dyDescent="0.2">
      <c r="A828" s="20"/>
      <c r="B828" s="22"/>
      <c r="C828" s="17">
        <f>IF(O828=0,IF(N828="Y",IF('Expense Categories'!$G$4="Y",G828-ROUND(E828,2)-ROUND(D828,2),Expenses!G828),G828),0)</f>
        <v>0</v>
      </c>
      <c r="D828" s="17">
        <f>IF(H828='Expense Categories'!A$2,IF(N828="Y",IF('Expense Categories'!$G$4="Y",IF(ISNUMBER(MATCH(H828,'Expense Categories'!$D$2:$D$15,0)),0,(($G828-$F828)/2)/'Expense Categories'!$I$1*'Expense Categories'!$G$1),0),0),IF(N828="Y",IF('Expense Categories'!$G$4="Y",IF(ISNUMBER(MATCH(H828,'Expense Categories'!$D$2:$D$15,0)),0,($G828-$F828)/'Expense Categories'!$I$1*'Expense Categories'!$G$1),0),0))</f>
        <v>0</v>
      </c>
      <c r="E828" s="17">
        <f>IF(H828='Expense Categories'!A$2,IF(N828="Y",IF('Expense Categories'!$G$4="Y",IF(ISNUMBER(MATCH(H828,'Expense Categories'!$D$2:$D$15,0)),0,(($G828-$F828)/2)/'Expense Categories'!$I$1*'Expense Categories'!$G$2),0),0),IF(N828="Y",IF('Expense Categories'!$G$4="Y",IF(ISNUMBER(MATCH(H828,'Expense Categories'!$D$2:$D$15,0)),0,($G828-$F828)/'Expense Categories'!$I$1*'Expense Categories'!$G$2),0),0))</f>
        <v>0</v>
      </c>
      <c r="F828" s="18"/>
      <c r="G828" s="26"/>
      <c r="H828" s="20"/>
      <c r="N828" s="34"/>
      <c r="O828" s="63"/>
      <c r="P828" s="63"/>
      <c r="Q828" s="63"/>
    </row>
    <row r="829" spans="1:17" ht="15.75" customHeight="1" x14ac:dyDescent="0.2">
      <c r="A829" s="20"/>
      <c r="B829" s="22"/>
      <c r="C829" s="17">
        <f>IF(O829=0,IF(N829="Y",IF('Expense Categories'!$G$4="Y",G829-ROUND(E829,2)-ROUND(D829,2),Expenses!G829),G829),0)</f>
        <v>0</v>
      </c>
      <c r="D829" s="17">
        <f>IF(H829='Expense Categories'!A$2,IF(N829="Y",IF('Expense Categories'!$G$4="Y",IF(ISNUMBER(MATCH(H829,'Expense Categories'!$D$2:$D$15,0)),0,(($G829-$F829)/2)/'Expense Categories'!$I$1*'Expense Categories'!$G$1),0),0),IF(N829="Y",IF('Expense Categories'!$G$4="Y",IF(ISNUMBER(MATCH(H829,'Expense Categories'!$D$2:$D$15,0)),0,($G829-$F829)/'Expense Categories'!$I$1*'Expense Categories'!$G$1),0),0))</f>
        <v>0</v>
      </c>
      <c r="E829" s="17">
        <f>IF(H829='Expense Categories'!A$2,IF(N829="Y",IF('Expense Categories'!$G$4="Y",IF(ISNUMBER(MATCH(H829,'Expense Categories'!$D$2:$D$15,0)),0,(($G829-$F829)/2)/'Expense Categories'!$I$1*'Expense Categories'!$G$2),0),0),IF(N829="Y",IF('Expense Categories'!$G$4="Y",IF(ISNUMBER(MATCH(H829,'Expense Categories'!$D$2:$D$15,0)),0,($G829-$F829)/'Expense Categories'!$I$1*'Expense Categories'!$G$2),0),0))</f>
        <v>0</v>
      </c>
      <c r="F829" s="18"/>
      <c r="G829" s="26"/>
      <c r="H829" s="20"/>
      <c r="N829" s="34"/>
      <c r="O829" s="63"/>
      <c r="P829" s="63"/>
      <c r="Q829" s="63"/>
    </row>
    <row r="830" spans="1:17" ht="15.75" customHeight="1" x14ac:dyDescent="0.2">
      <c r="A830" s="20"/>
      <c r="B830" s="22"/>
      <c r="C830" s="17">
        <f>IF(O830=0,IF(N830="Y",IF('Expense Categories'!$G$4="Y",G830-ROUND(E830,2)-ROUND(D830,2),Expenses!G830),G830),0)</f>
        <v>0</v>
      </c>
      <c r="D830" s="17">
        <f>IF(H830='Expense Categories'!A$2,IF(N830="Y",IF('Expense Categories'!$G$4="Y",IF(ISNUMBER(MATCH(H830,'Expense Categories'!$D$2:$D$15,0)),0,(($G830-$F830)/2)/'Expense Categories'!$I$1*'Expense Categories'!$G$1),0),0),IF(N830="Y",IF('Expense Categories'!$G$4="Y",IF(ISNUMBER(MATCH(H830,'Expense Categories'!$D$2:$D$15,0)),0,($G830-$F830)/'Expense Categories'!$I$1*'Expense Categories'!$G$1),0),0))</f>
        <v>0</v>
      </c>
      <c r="E830" s="17">
        <f>IF(H830='Expense Categories'!A$2,IF(N830="Y",IF('Expense Categories'!$G$4="Y",IF(ISNUMBER(MATCH(H830,'Expense Categories'!$D$2:$D$15,0)),0,(($G830-$F830)/2)/'Expense Categories'!$I$1*'Expense Categories'!$G$2),0),0),IF(N830="Y",IF('Expense Categories'!$G$4="Y",IF(ISNUMBER(MATCH(H830,'Expense Categories'!$D$2:$D$15,0)),0,($G830-$F830)/'Expense Categories'!$I$1*'Expense Categories'!$G$2),0),0))</f>
        <v>0</v>
      </c>
      <c r="F830" s="18"/>
      <c r="G830" s="26"/>
      <c r="H830" s="20"/>
      <c r="N830" s="34"/>
      <c r="O830" s="63"/>
      <c r="P830" s="63"/>
      <c r="Q830" s="63"/>
    </row>
    <row r="831" spans="1:17" ht="15.75" customHeight="1" x14ac:dyDescent="0.2">
      <c r="A831" s="20"/>
      <c r="B831" s="22"/>
      <c r="C831" s="17">
        <f>IF(O831=0,IF(N831="Y",IF('Expense Categories'!$G$4="Y",G831-ROUND(E831,2)-ROUND(D831,2),Expenses!G831),G831),0)</f>
        <v>0</v>
      </c>
      <c r="D831" s="17">
        <f>IF(H831='Expense Categories'!A$2,IF(N831="Y",IF('Expense Categories'!$G$4="Y",IF(ISNUMBER(MATCH(H831,'Expense Categories'!$D$2:$D$15,0)),0,(($G831-$F831)/2)/'Expense Categories'!$I$1*'Expense Categories'!$G$1),0),0),IF(N831="Y",IF('Expense Categories'!$G$4="Y",IF(ISNUMBER(MATCH(H831,'Expense Categories'!$D$2:$D$15,0)),0,($G831-$F831)/'Expense Categories'!$I$1*'Expense Categories'!$G$1),0),0))</f>
        <v>0</v>
      </c>
      <c r="E831" s="17">
        <f>IF(H831='Expense Categories'!A$2,IF(N831="Y",IF('Expense Categories'!$G$4="Y",IF(ISNUMBER(MATCH(H831,'Expense Categories'!$D$2:$D$15,0)),0,(($G831-$F831)/2)/'Expense Categories'!$I$1*'Expense Categories'!$G$2),0),0),IF(N831="Y",IF('Expense Categories'!$G$4="Y",IF(ISNUMBER(MATCH(H831,'Expense Categories'!$D$2:$D$15,0)),0,($G831-$F831)/'Expense Categories'!$I$1*'Expense Categories'!$G$2),0),0))</f>
        <v>0</v>
      </c>
      <c r="F831" s="18"/>
      <c r="G831" s="26"/>
      <c r="H831" s="20"/>
      <c r="N831" s="34"/>
      <c r="O831" s="63"/>
      <c r="P831" s="63"/>
      <c r="Q831" s="63"/>
    </row>
    <row r="832" spans="1:17" ht="15.75" customHeight="1" x14ac:dyDescent="0.2">
      <c r="A832" s="20"/>
      <c r="B832" s="22"/>
      <c r="C832" s="17">
        <f>IF(O832=0,IF(N832="Y",IF('Expense Categories'!$G$4="Y",G832-ROUND(E832,2)-ROUND(D832,2),Expenses!G832),G832),0)</f>
        <v>0</v>
      </c>
      <c r="D832" s="17">
        <f>IF(H832='Expense Categories'!A$2,IF(N832="Y",IF('Expense Categories'!$G$4="Y",IF(ISNUMBER(MATCH(H832,'Expense Categories'!$D$2:$D$15,0)),0,(($G832-$F832)/2)/'Expense Categories'!$I$1*'Expense Categories'!$G$1),0),0),IF(N832="Y",IF('Expense Categories'!$G$4="Y",IF(ISNUMBER(MATCH(H832,'Expense Categories'!$D$2:$D$15,0)),0,($G832-$F832)/'Expense Categories'!$I$1*'Expense Categories'!$G$1),0),0))</f>
        <v>0</v>
      </c>
      <c r="E832" s="17">
        <f>IF(H832='Expense Categories'!A$2,IF(N832="Y",IF('Expense Categories'!$G$4="Y",IF(ISNUMBER(MATCH(H832,'Expense Categories'!$D$2:$D$15,0)),0,(($G832-$F832)/2)/'Expense Categories'!$I$1*'Expense Categories'!$G$2),0),0),IF(N832="Y",IF('Expense Categories'!$G$4="Y",IF(ISNUMBER(MATCH(H832,'Expense Categories'!$D$2:$D$15,0)),0,($G832-$F832)/'Expense Categories'!$I$1*'Expense Categories'!$G$2),0),0))</f>
        <v>0</v>
      </c>
      <c r="F832" s="18"/>
      <c r="G832" s="26"/>
      <c r="H832" s="20"/>
      <c r="N832" s="34"/>
      <c r="O832" s="63"/>
      <c r="P832" s="63"/>
      <c r="Q832" s="63"/>
    </row>
    <row r="833" spans="1:17" ht="15.75" customHeight="1" x14ac:dyDescent="0.2">
      <c r="A833" s="20"/>
      <c r="B833" s="22"/>
      <c r="C833" s="17">
        <f>IF(O833=0,IF(N833="Y",IF('Expense Categories'!$G$4="Y",G833-ROUND(E833,2)-ROUND(D833,2),Expenses!G833),G833),0)</f>
        <v>0</v>
      </c>
      <c r="D833" s="17">
        <f>IF(H833='Expense Categories'!A$2,IF(N833="Y",IF('Expense Categories'!$G$4="Y",IF(ISNUMBER(MATCH(H833,'Expense Categories'!$D$2:$D$15,0)),0,(($G833-$F833)/2)/'Expense Categories'!$I$1*'Expense Categories'!$G$1),0),0),IF(N833="Y",IF('Expense Categories'!$G$4="Y",IF(ISNUMBER(MATCH(H833,'Expense Categories'!$D$2:$D$15,0)),0,($G833-$F833)/'Expense Categories'!$I$1*'Expense Categories'!$G$1),0),0))</f>
        <v>0</v>
      </c>
      <c r="E833" s="17">
        <f>IF(H833='Expense Categories'!A$2,IF(N833="Y",IF('Expense Categories'!$G$4="Y",IF(ISNUMBER(MATCH(H833,'Expense Categories'!$D$2:$D$15,0)),0,(($G833-$F833)/2)/'Expense Categories'!$I$1*'Expense Categories'!$G$2),0),0),IF(N833="Y",IF('Expense Categories'!$G$4="Y",IF(ISNUMBER(MATCH(H833,'Expense Categories'!$D$2:$D$15,0)),0,($G833-$F833)/'Expense Categories'!$I$1*'Expense Categories'!$G$2),0),0))</f>
        <v>0</v>
      </c>
      <c r="F833" s="18"/>
      <c r="G833" s="26"/>
      <c r="H833" s="20"/>
      <c r="N833" s="34"/>
      <c r="O833" s="63"/>
      <c r="P833" s="63"/>
      <c r="Q833" s="63"/>
    </row>
    <row r="834" spans="1:17" ht="15.75" customHeight="1" x14ac:dyDescent="0.2">
      <c r="A834" s="20"/>
      <c r="B834" s="22"/>
      <c r="C834" s="17">
        <f>IF(O834=0,IF(N834="Y",IF('Expense Categories'!$G$4="Y",G834-ROUND(E834,2)-ROUND(D834,2),Expenses!G834),G834),0)</f>
        <v>0</v>
      </c>
      <c r="D834" s="17">
        <f>IF(H834='Expense Categories'!A$2,IF(N834="Y",IF('Expense Categories'!$G$4="Y",IF(ISNUMBER(MATCH(H834,'Expense Categories'!$D$2:$D$15,0)),0,(($G834-$F834)/2)/'Expense Categories'!$I$1*'Expense Categories'!$G$1),0),0),IF(N834="Y",IF('Expense Categories'!$G$4="Y",IF(ISNUMBER(MATCH(H834,'Expense Categories'!$D$2:$D$15,0)),0,($G834-$F834)/'Expense Categories'!$I$1*'Expense Categories'!$G$1),0),0))</f>
        <v>0</v>
      </c>
      <c r="E834" s="17">
        <f>IF(H834='Expense Categories'!A$2,IF(N834="Y",IF('Expense Categories'!$G$4="Y",IF(ISNUMBER(MATCH(H834,'Expense Categories'!$D$2:$D$15,0)),0,(($G834-$F834)/2)/'Expense Categories'!$I$1*'Expense Categories'!$G$2),0),0),IF(N834="Y",IF('Expense Categories'!$G$4="Y",IF(ISNUMBER(MATCH(H834,'Expense Categories'!$D$2:$D$15,0)),0,($G834-$F834)/'Expense Categories'!$I$1*'Expense Categories'!$G$2),0),0))</f>
        <v>0</v>
      </c>
      <c r="F834" s="18"/>
      <c r="G834" s="26"/>
      <c r="H834" s="20"/>
      <c r="N834" s="34"/>
      <c r="O834" s="63"/>
      <c r="P834" s="63"/>
      <c r="Q834" s="63"/>
    </row>
    <row r="835" spans="1:17" ht="15.75" customHeight="1" x14ac:dyDescent="0.2">
      <c r="A835" s="20"/>
      <c r="B835" s="22"/>
      <c r="C835" s="17">
        <f>IF(O835=0,IF(N835="Y",IF('Expense Categories'!$G$4="Y",G835-ROUND(E835,2)-ROUND(D835,2),Expenses!G835),G835),0)</f>
        <v>0</v>
      </c>
      <c r="D835" s="17">
        <f>IF(H835='Expense Categories'!A$2,IF(N835="Y",IF('Expense Categories'!$G$4="Y",IF(ISNUMBER(MATCH(H835,'Expense Categories'!$D$2:$D$15,0)),0,(($G835-$F835)/2)/'Expense Categories'!$I$1*'Expense Categories'!$G$1),0),0),IF(N835="Y",IF('Expense Categories'!$G$4="Y",IF(ISNUMBER(MATCH(H835,'Expense Categories'!$D$2:$D$15,0)),0,($G835-$F835)/'Expense Categories'!$I$1*'Expense Categories'!$G$1),0),0))</f>
        <v>0</v>
      </c>
      <c r="E835" s="17">
        <f>IF(H835='Expense Categories'!A$2,IF(N835="Y",IF('Expense Categories'!$G$4="Y",IF(ISNUMBER(MATCH(H835,'Expense Categories'!$D$2:$D$15,0)),0,(($G835-$F835)/2)/'Expense Categories'!$I$1*'Expense Categories'!$G$2),0),0),IF(N835="Y",IF('Expense Categories'!$G$4="Y",IF(ISNUMBER(MATCH(H835,'Expense Categories'!$D$2:$D$15,0)),0,($G835-$F835)/'Expense Categories'!$I$1*'Expense Categories'!$G$2),0),0))</f>
        <v>0</v>
      </c>
      <c r="F835" s="18"/>
      <c r="G835" s="26"/>
      <c r="H835" s="20"/>
      <c r="N835" s="34"/>
      <c r="O835" s="63"/>
      <c r="P835" s="63"/>
      <c r="Q835" s="63"/>
    </row>
    <row r="836" spans="1:17" ht="15.75" customHeight="1" x14ac:dyDescent="0.2">
      <c r="A836" s="20"/>
      <c r="B836" s="22"/>
      <c r="C836" s="17">
        <f>IF(O836=0,IF(N836="Y",IF('Expense Categories'!$G$4="Y",G836-ROUND(E836,2)-ROUND(D836,2),Expenses!G836),G836),0)</f>
        <v>0</v>
      </c>
      <c r="D836" s="17">
        <f>IF(H836='Expense Categories'!A$2,IF(N836="Y",IF('Expense Categories'!$G$4="Y",IF(ISNUMBER(MATCH(H836,'Expense Categories'!$D$2:$D$15,0)),0,(($G836-$F836)/2)/'Expense Categories'!$I$1*'Expense Categories'!$G$1),0),0),IF(N836="Y",IF('Expense Categories'!$G$4="Y",IF(ISNUMBER(MATCH(H836,'Expense Categories'!$D$2:$D$15,0)),0,($G836-$F836)/'Expense Categories'!$I$1*'Expense Categories'!$G$1),0),0))</f>
        <v>0</v>
      </c>
      <c r="E836" s="17">
        <f>IF(H836='Expense Categories'!A$2,IF(N836="Y",IF('Expense Categories'!$G$4="Y",IF(ISNUMBER(MATCH(H836,'Expense Categories'!$D$2:$D$15,0)),0,(($G836-$F836)/2)/'Expense Categories'!$I$1*'Expense Categories'!$G$2),0),0),IF(N836="Y",IF('Expense Categories'!$G$4="Y",IF(ISNUMBER(MATCH(H836,'Expense Categories'!$D$2:$D$15,0)),0,($G836-$F836)/'Expense Categories'!$I$1*'Expense Categories'!$G$2),0),0))</f>
        <v>0</v>
      </c>
      <c r="F836" s="18"/>
      <c r="G836" s="26"/>
      <c r="H836" s="20"/>
      <c r="N836" s="34"/>
      <c r="O836" s="63"/>
      <c r="P836" s="63"/>
      <c r="Q836" s="63"/>
    </row>
    <row r="837" spans="1:17" ht="15.75" customHeight="1" x14ac:dyDescent="0.2">
      <c r="A837" s="20"/>
      <c r="B837" s="22"/>
      <c r="C837" s="17">
        <f>IF(O837=0,IF(N837="Y",IF('Expense Categories'!$G$4="Y",G837-ROUND(E837,2)-ROUND(D837,2),Expenses!G837),G837),0)</f>
        <v>0</v>
      </c>
      <c r="D837" s="17">
        <f>IF(H837='Expense Categories'!A$2,IF(N837="Y",IF('Expense Categories'!$G$4="Y",IF(ISNUMBER(MATCH(H837,'Expense Categories'!$D$2:$D$15,0)),0,(($G837-$F837)/2)/'Expense Categories'!$I$1*'Expense Categories'!$G$1),0),0),IF(N837="Y",IF('Expense Categories'!$G$4="Y",IF(ISNUMBER(MATCH(H837,'Expense Categories'!$D$2:$D$15,0)),0,($G837-$F837)/'Expense Categories'!$I$1*'Expense Categories'!$G$1),0),0))</f>
        <v>0</v>
      </c>
      <c r="E837" s="17">
        <f>IF(H837='Expense Categories'!A$2,IF(N837="Y",IF('Expense Categories'!$G$4="Y",IF(ISNUMBER(MATCH(H837,'Expense Categories'!$D$2:$D$15,0)),0,(($G837-$F837)/2)/'Expense Categories'!$I$1*'Expense Categories'!$G$2),0),0),IF(N837="Y",IF('Expense Categories'!$G$4="Y",IF(ISNUMBER(MATCH(H837,'Expense Categories'!$D$2:$D$15,0)),0,($G837-$F837)/'Expense Categories'!$I$1*'Expense Categories'!$G$2),0),0))</f>
        <v>0</v>
      </c>
      <c r="F837" s="18"/>
      <c r="G837" s="26"/>
      <c r="H837" s="20"/>
      <c r="N837" s="34"/>
      <c r="O837" s="63"/>
      <c r="P837" s="63"/>
      <c r="Q837" s="63"/>
    </row>
    <row r="838" spans="1:17" ht="15.75" customHeight="1" x14ac:dyDescent="0.2">
      <c r="A838" s="20"/>
      <c r="B838" s="22"/>
      <c r="C838" s="17">
        <f>IF(O838=0,IF(N838="Y",IF('Expense Categories'!$G$4="Y",G838-ROUND(E838,2)-ROUND(D838,2),Expenses!G838),G838),0)</f>
        <v>0</v>
      </c>
      <c r="D838" s="17">
        <f>IF(H838='Expense Categories'!A$2,IF(N838="Y",IF('Expense Categories'!$G$4="Y",IF(ISNUMBER(MATCH(H838,'Expense Categories'!$D$2:$D$15,0)),0,(($G838-$F838)/2)/'Expense Categories'!$I$1*'Expense Categories'!$G$1),0),0),IF(N838="Y",IF('Expense Categories'!$G$4="Y",IF(ISNUMBER(MATCH(H838,'Expense Categories'!$D$2:$D$15,0)),0,($G838-$F838)/'Expense Categories'!$I$1*'Expense Categories'!$G$1),0),0))</f>
        <v>0</v>
      </c>
      <c r="E838" s="17">
        <f>IF(H838='Expense Categories'!A$2,IF(N838="Y",IF('Expense Categories'!$G$4="Y",IF(ISNUMBER(MATCH(H838,'Expense Categories'!$D$2:$D$15,0)),0,(($G838-$F838)/2)/'Expense Categories'!$I$1*'Expense Categories'!$G$2),0),0),IF(N838="Y",IF('Expense Categories'!$G$4="Y",IF(ISNUMBER(MATCH(H838,'Expense Categories'!$D$2:$D$15,0)),0,($G838-$F838)/'Expense Categories'!$I$1*'Expense Categories'!$G$2),0),0))</f>
        <v>0</v>
      </c>
      <c r="F838" s="18"/>
      <c r="G838" s="26"/>
      <c r="H838" s="20"/>
      <c r="N838" s="34"/>
      <c r="O838" s="63"/>
      <c r="P838" s="63"/>
      <c r="Q838" s="63"/>
    </row>
    <row r="839" spans="1:17" ht="15.75" customHeight="1" x14ac:dyDescent="0.2">
      <c r="A839" s="20"/>
      <c r="B839" s="22"/>
      <c r="C839" s="17">
        <f>IF(O839=0,IF(N839="Y",IF('Expense Categories'!$G$4="Y",G839-ROUND(E839,2)-ROUND(D839,2),Expenses!G839),G839),0)</f>
        <v>0</v>
      </c>
      <c r="D839" s="17">
        <f>IF(H839='Expense Categories'!A$2,IF(N839="Y",IF('Expense Categories'!$G$4="Y",IF(ISNUMBER(MATCH(H839,'Expense Categories'!$D$2:$D$15,0)),0,(($G839-$F839)/2)/'Expense Categories'!$I$1*'Expense Categories'!$G$1),0),0),IF(N839="Y",IF('Expense Categories'!$G$4="Y",IF(ISNUMBER(MATCH(H839,'Expense Categories'!$D$2:$D$15,0)),0,($G839-$F839)/'Expense Categories'!$I$1*'Expense Categories'!$G$1),0),0))</f>
        <v>0</v>
      </c>
      <c r="E839" s="17">
        <f>IF(H839='Expense Categories'!A$2,IF(N839="Y",IF('Expense Categories'!$G$4="Y",IF(ISNUMBER(MATCH(H839,'Expense Categories'!$D$2:$D$15,0)),0,(($G839-$F839)/2)/'Expense Categories'!$I$1*'Expense Categories'!$G$2),0),0),IF(N839="Y",IF('Expense Categories'!$G$4="Y",IF(ISNUMBER(MATCH(H839,'Expense Categories'!$D$2:$D$15,0)),0,($G839-$F839)/'Expense Categories'!$I$1*'Expense Categories'!$G$2),0),0))</f>
        <v>0</v>
      </c>
      <c r="F839" s="18"/>
      <c r="G839" s="26"/>
      <c r="H839" s="20"/>
      <c r="N839" s="34"/>
      <c r="O839" s="63"/>
      <c r="P839" s="63"/>
      <c r="Q839" s="63"/>
    </row>
    <row r="840" spans="1:17" ht="15.75" customHeight="1" x14ac:dyDescent="0.2">
      <c r="A840" s="20"/>
      <c r="B840" s="22"/>
      <c r="C840" s="17">
        <f>IF(O840=0,IF(N840="Y",IF('Expense Categories'!$G$4="Y",G840-ROUND(E840,2)-ROUND(D840,2),Expenses!G840),G840),0)</f>
        <v>0</v>
      </c>
      <c r="D840" s="17">
        <f>IF(H840='Expense Categories'!A$2,IF(N840="Y",IF('Expense Categories'!$G$4="Y",IF(ISNUMBER(MATCH(H840,'Expense Categories'!$D$2:$D$15,0)),0,(($G840-$F840)/2)/'Expense Categories'!$I$1*'Expense Categories'!$G$1),0),0),IF(N840="Y",IF('Expense Categories'!$G$4="Y",IF(ISNUMBER(MATCH(H840,'Expense Categories'!$D$2:$D$15,0)),0,($G840-$F840)/'Expense Categories'!$I$1*'Expense Categories'!$G$1),0),0))</f>
        <v>0</v>
      </c>
      <c r="E840" s="17">
        <f>IF(H840='Expense Categories'!A$2,IF(N840="Y",IF('Expense Categories'!$G$4="Y",IF(ISNUMBER(MATCH(H840,'Expense Categories'!$D$2:$D$15,0)),0,(($G840-$F840)/2)/'Expense Categories'!$I$1*'Expense Categories'!$G$2),0),0),IF(N840="Y",IF('Expense Categories'!$G$4="Y",IF(ISNUMBER(MATCH(H840,'Expense Categories'!$D$2:$D$15,0)),0,($G840-$F840)/'Expense Categories'!$I$1*'Expense Categories'!$G$2),0),0))</f>
        <v>0</v>
      </c>
      <c r="F840" s="18"/>
      <c r="G840" s="26"/>
      <c r="H840" s="20"/>
      <c r="N840" s="34"/>
      <c r="O840" s="63"/>
      <c r="P840" s="63"/>
      <c r="Q840" s="63"/>
    </row>
    <row r="841" spans="1:17" ht="15.75" customHeight="1" x14ac:dyDescent="0.2">
      <c r="A841" s="20"/>
      <c r="B841" s="22"/>
      <c r="C841" s="17">
        <f>IF(O841=0,IF(N841="Y",IF('Expense Categories'!$G$4="Y",G841-ROUND(E841,2)-ROUND(D841,2),Expenses!G841),G841),0)</f>
        <v>0</v>
      </c>
      <c r="D841" s="17">
        <f>IF(H841='Expense Categories'!A$2,IF(N841="Y",IF('Expense Categories'!$G$4="Y",IF(ISNUMBER(MATCH(H841,'Expense Categories'!$D$2:$D$15,0)),0,(($G841-$F841)/2)/'Expense Categories'!$I$1*'Expense Categories'!$G$1),0),0),IF(N841="Y",IF('Expense Categories'!$G$4="Y",IF(ISNUMBER(MATCH(H841,'Expense Categories'!$D$2:$D$15,0)),0,($G841-$F841)/'Expense Categories'!$I$1*'Expense Categories'!$G$1),0),0))</f>
        <v>0</v>
      </c>
      <c r="E841" s="17">
        <f>IF(H841='Expense Categories'!A$2,IF(N841="Y",IF('Expense Categories'!$G$4="Y",IF(ISNUMBER(MATCH(H841,'Expense Categories'!$D$2:$D$15,0)),0,(($G841-$F841)/2)/'Expense Categories'!$I$1*'Expense Categories'!$G$2),0),0),IF(N841="Y",IF('Expense Categories'!$G$4="Y",IF(ISNUMBER(MATCH(H841,'Expense Categories'!$D$2:$D$15,0)),0,($G841-$F841)/'Expense Categories'!$I$1*'Expense Categories'!$G$2),0),0))</f>
        <v>0</v>
      </c>
      <c r="F841" s="18"/>
      <c r="G841" s="26"/>
      <c r="H841" s="20"/>
      <c r="N841" s="34"/>
      <c r="O841" s="63"/>
      <c r="P841" s="63"/>
      <c r="Q841" s="63"/>
    </row>
    <row r="842" spans="1:17" ht="15.75" customHeight="1" x14ac:dyDescent="0.2">
      <c r="A842" s="20"/>
      <c r="B842" s="22"/>
      <c r="C842" s="17">
        <f>IF(O842=0,IF(N842="Y",IF('Expense Categories'!$G$4="Y",G842-ROUND(E842,2)-ROUND(D842,2),Expenses!G842),G842),0)</f>
        <v>0</v>
      </c>
      <c r="D842" s="17">
        <f>IF(H842='Expense Categories'!A$2,IF(N842="Y",IF('Expense Categories'!$G$4="Y",IF(ISNUMBER(MATCH(H842,'Expense Categories'!$D$2:$D$15,0)),0,(($G842-$F842)/2)/'Expense Categories'!$I$1*'Expense Categories'!$G$1),0),0),IF(N842="Y",IF('Expense Categories'!$G$4="Y",IF(ISNUMBER(MATCH(H842,'Expense Categories'!$D$2:$D$15,0)),0,($G842-$F842)/'Expense Categories'!$I$1*'Expense Categories'!$G$1),0),0))</f>
        <v>0</v>
      </c>
      <c r="E842" s="17">
        <f>IF(H842='Expense Categories'!A$2,IF(N842="Y",IF('Expense Categories'!$G$4="Y",IF(ISNUMBER(MATCH(H842,'Expense Categories'!$D$2:$D$15,0)),0,(($G842-$F842)/2)/'Expense Categories'!$I$1*'Expense Categories'!$G$2),0),0),IF(N842="Y",IF('Expense Categories'!$G$4="Y",IF(ISNUMBER(MATCH(H842,'Expense Categories'!$D$2:$D$15,0)),0,($G842-$F842)/'Expense Categories'!$I$1*'Expense Categories'!$G$2),0),0))</f>
        <v>0</v>
      </c>
      <c r="F842" s="18"/>
      <c r="G842" s="26"/>
      <c r="H842" s="20"/>
      <c r="N842" s="34"/>
      <c r="O842" s="63"/>
      <c r="P842" s="63"/>
      <c r="Q842" s="63"/>
    </row>
    <row r="843" spans="1:17" ht="15.75" customHeight="1" x14ac:dyDescent="0.2">
      <c r="A843" s="20"/>
      <c r="B843" s="22"/>
      <c r="C843" s="17">
        <f>IF(O843=0,IF(N843="Y",IF('Expense Categories'!$G$4="Y",G843-ROUND(E843,2)-ROUND(D843,2),Expenses!G843),G843),0)</f>
        <v>0</v>
      </c>
      <c r="D843" s="17">
        <f>IF(H843='Expense Categories'!A$2,IF(N843="Y",IF('Expense Categories'!$G$4="Y",IF(ISNUMBER(MATCH(H843,'Expense Categories'!$D$2:$D$15,0)),0,(($G843-$F843)/2)/'Expense Categories'!$I$1*'Expense Categories'!$G$1),0),0),IF(N843="Y",IF('Expense Categories'!$G$4="Y",IF(ISNUMBER(MATCH(H843,'Expense Categories'!$D$2:$D$15,0)),0,($G843-$F843)/'Expense Categories'!$I$1*'Expense Categories'!$G$1),0),0))</f>
        <v>0</v>
      </c>
      <c r="E843" s="17">
        <f>IF(H843='Expense Categories'!A$2,IF(N843="Y",IF('Expense Categories'!$G$4="Y",IF(ISNUMBER(MATCH(H843,'Expense Categories'!$D$2:$D$15,0)),0,(($G843-$F843)/2)/'Expense Categories'!$I$1*'Expense Categories'!$G$2),0),0),IF(N843="Y",IF('Expense Categories'!$G$4="Y",IF(ISNUMBER(MATCH(H843,'Expense Categories'!$D$2:$D$15,0)),0,($G843-$F843)/'Expense Categories'!$I$1*'Expense Categories'!$G$2),0),0))</f>
        <v>0</v>
      </c>
      <c r="F843" s="18"/>
      <c r="G843" s="26"/>
      <c r="H843" s="20"/>
      <c r="N843" s="34"/>
      <c r="O843" s="63"/>
      <c r="P843" s="63"/>
      <c r="Q843" s="63"/>
    </row>
    <row r="844" spans="1:17" ht="15.75" customHeight="1" x14ac:dyDescent="0.2">
      <c r="A844" s="20"/>
      <c r="B844" s="22"/>
      <c r="C844" s="17">
        <f>IF(O844=0,IF(N844="Y",IF('Expense Categories'!$G$4="Y",G844-ROUND(E844,2)-ROUND(D844,2),Expenses!G844),G844),0)</f>
        <v>0</v>
      </c>
      <c r="D844" s="17">
        <f>IF(H844='Expense Categories'!A$2,IF(N844="Y",IF('Expense Categories'!$G$4="Y",IF(ISNUMBER(MATCH(H844,'Expense Categories'!$D$2:$D$15,0)),0,(($G844-$F844)/2)/'Expense Categories'!$I$1*'Expense Categories'!$G$1),0),0),IF(N844="Y",IF('Expense Categories'!$G$4="Y",IF(ISNUMBER(MATCH(H844,'Expense Categories'!$D$2:$D$15,0)),0,($G844-$F844)/'Expense Categories'!$I$1*'Expense Categories'!$G$1),0),0))</f>
        <v>0</v>
      </c>
      <c r="E844" s="17">
        <f>IF(H844='Expense Categories'!A$2,IF(N844="Y",IF('Expense Categories'!$G$4="Y",IF(ISNUMBER(MATCH(H844,'Expense Categories'!$D$2:$D$15,0)),0,(($G844-$F844)/2)/'Expense Categories'!$I$1*'Expense Categories'!$G$2),0),0),IF(N844="Y",IF('Expense Categories'!$G$4="Y",IF(ISNUMBER(MATCH(H844,'Expense Categories'!$D$2:$D$15,0)),0,($G844-$F844)/'Expense Categories'!$I$1*'Expense Categories'!$G$2),0),0))</f>
        <v>0</v>
      </c>
      <c r="F844" s="18"/>
      <c r="G844" s="26"/>
      <c r="H844" s="20"/>
      <c r="N844" s="34"/>
      <c r="O844" s="63"/>
      <c r="P844" s="63"/>
      <c r="Q844" s="63"/>
    </row>
    <row r="845" spans="1:17" ht="15.75" customHeight="1" x14ac:dyDescent="0.2">
      <c r="A845" s="20"/>
      <c r="B845" s="22"/>
      <c r="C845" s="17">
        <f>IF(O845=0,IF(N845="Y",IF('Expense Categories'!$G$4="Y",G845-ROUND(E845,2)-ROUND(D845,2),Expenses!G845),G845),0)</f>
        <v>0</v>
      </c>
      <c r="D845" s="17">
        <f>IF(H845='Expense Categories'!A$2,IF(N845="Y",IF('Expense Categories'!$G$4="Y",IF(ISNUMBER(MATCH(H845,'Expense Categories'!$D$2:$D$15,0)),0,(($G845-$F845)/2)/'Expense Categories'!$I$1*'Expense Categories'!$G$1),0),0),IF(N845="Y",IF('Expense Categories'!$G$4="Y",IF(ISNUMBER(MATCH(H845,'Expense Categories'!$D$2:$D$15,0)),0,($G845-$F845)/'Expense Categories'!$I$1*'Expense Categories'!$G$1),0),0))</f>
        <v>0</v>
      </c>
      <c r="E845" s="17">
        <f>IF(H845='Expense Categories'!A$2,IF(N845="Y",IF('Expense Categories'!$G$4="Y",IF(ISNUMBER(MATCH(H845,'Expense Categories'!$D$2:$D$15,0)),0,(($G845-$F845)/2)/'Expense Categories'!$I$1*'Expense Categories'!$G$2),0),0),IF(N845="Y",IF('Expense Categories'!$G$4="Y",IF(ISNUMBER(MATCH(H845,'Expense Categories'!$D$2:$D$15,0)),0,($G845-$F845)/'Expense Categories'!$I$1*'Expense Categories'!$G$2),0),0))</f>
        <v>0</v>
      </c>
      <c r="F845" s="18"/>
      <c r="G845" s="26"/>
      <c r="H845" s="20"/>
      <c r="N845" s="34"/>
      <c r="O845" s="63"/>
      <c r="P845" s="63"/>
      <c r="Q845" s="63"/>
    </row>
    <row r="846" spans="1:17" ht="15.75" customHeight="1" x14ac:dyDescent="0.2">
      <c r="A846" s="20"/>
      <c r="B846" s="22"/>
      <c r="C846" s="17">
        <f>IF(O846=0,IF(N846="Y",IF('Expense Categories'!$G$4="Y",G846-ROUND(E846,2)-ROUND(D846,2),Expenses!G846),G846),0)</f>
        <v>0</v>
      </c>
      <c r="D846" s="17">
        <f>IF(H846='Expense Categories'!A$2,IF(N846="Y",IF('Expense Categories'!$G$4="Y",IF(ISNUMBER(MATCH(H846,'Expense Categories'!$D$2:$D$15,0)),0,(($G846-$F846)/2)/'Expense Categories'!$I$1*'Expense Categories'!$G$1),0),0),IF(N846="Y",IF('Expense Categories'!$G$4="Y",IF(ISNUMBER(MATCH(H846,'Expense Categories'!$D$2:$D$15,0)),0,($G846-$F846)/'Expense Categories'!$I$1*'Expense Categories'!$G$1),0),0))</f>
        <v>0</v>
      </c>
      <c r="E846" s="17">
        <f>IF(H846='Expense Categories'!A$2,IF(N846="Y",IF('Expense Categories'!$G$4="Y",IF(ISNUMBER(MATCH(H846,'Expense Categories'!$D$2:$D$15,0)),0,(($G846-$F846)/2)/'Expense Categories'!$I$1*'Expense Categories'!$G$2),0),0),IF(N846="Y",IF('Expense Categories'!$G$4="Y",IF(ISNUMBER(MATCH(H846,'Expense Categories'!$D$2:$D$15,0)),0,($G846-$F846)/'Expense Categories'!$I$1*'Expense Categories'!$G$2),0),0))</f>
        <v>0</v>
      </c>
      <c r="F846" s="18"/>
      <c r="G846" s="26"/>
      <c r="H846" s="20"/>
      <c r="N846" s="34"/>
      <c r="O846" s="63"/>
      <c r="P846" s="63"/>
      <c r="Q846" s="63"/>
    </row>
    <row r="847" spans="1:17" ht="15.75" customHeight="1" x14ac:dyDescent="0.2">
      <c r="A847" s="20"/>
      <c r="B847" s="22"/>
      <c r="C847" s="17">
        <f>IF(O847=0,IF(N847="Y",IF('Expense Categories'!$G$4="Y",G847-ROUND(E847,2)-ROUND(D847,2),Expenses!G847),G847),0)</f>
        <v>0</v>
      </c>
      <c r="D847" s="17">
        <f>IF(H847='Expense Categories'!A$2,IF(N847="Y",IF('Expense Categories'!$G$4="Y",IF(ISNUMBER(MATCH(H847,'Expense Categories'!$D$2:$D$15,0)),0,(($G847-$F847)/2)/'Expense Categories'!$I$1*'Expense Categories'!$G$1),0),0),IF(N847="Y",IF('Expense Categories'!$G$4="Y",IF(ISNUMBER(MATCH(H847,'Expense Categories'!$D$2:$D$15,0)),0,($G847-$F847)/'Expense Categories'!$I$1*'Expense Categories'!$G$1),0),0))</f>
        <v>0</v>
      </c>
      <c r="E847" s="17">
        <f>IF(H847='Expense Categories'!A$2,IF(N847="Y",IF('Expense Categories'!$G$4="Y",IF(ISNUMBER(MATCH(H847,'Expense Categories'!$D$2:$D$15,0)),0,(($G847-$F847)/2)/'Expense Categories'!$I$1*'Expense Categories'!$G$2),0),0),IF(N847="Y",IF('Expense Categories'!$G$4="Y",IF(ISNUMBER(MATCH(H847,'Expense Categories'!$D$2:$D$15,0)),0,($G847-$F847)/'Expense Categories'!$I$1*'Expense Categories'!$G$2),0),0))</f>
        <v>0</v>
      </c>
      <c r="F847" s="18"/>
      <c r="G847" s="26"/>
      <c r="H847" s="20"/>
      <c r="N847" s="34"/>
      <c r="O847" s="63"/>
      <c r="P847" s="63"/>
      <c r="Q847" s="63"/>
    </row>
    <row r="848" spans="1:17" ht="15.75" customHeight="1" x14ac:dyDescent="0.2">
      <c r="A848" s="20"/>
      <c r="B848" s="22"/>
      <c r="C848" s="17">
        <f>IF(O848=0,IF(N848="Y",IF('Expense Categories'!$G$4="Y",G848-ROUND(E848,2)-ROUND(D848,2),Expenses!G848),G848),0)</f>
        <v>0</v>
      </c>
      <c r="D848" s="17">
        <f>IF(H848='Expense Categories'!A$2,IF(N848="Y",IF('Expense Categories'!$G$4="Y",IF(ISNUMBER(MATCH(H848,'Expense Categories'!$D$2:$D$15,0)),0,(($G848-$F848)/2)/'Expense Categories'!$I$1*'Expense Categories'!$G$1),0),0),IF(N848="Y",IF('Expense Categories'!$G$4="Y",IF(ISNUMBER(MATCH(H848,'Expense Categories'!$D$2:$D$15,0)),0,($G848-$F848)/'Expense Categories'!$I$1*'Expense Categories'!$G$1),0),0))</f>
        <v>0</v>
      </c>
      <c r="E848" s="17">
        <f>IF(H848='Expense Categories'!A$2,IF(N848="Y",IF('Expense Categories'!$G$4="Y",IF(ISNUMBER(MATCH(H848,'Expense Categories'!$D$2:$D$15,0)),0,(($G848-$F848)/2)/'Expense Categories'!$I$1*'Expense Categories'!$G$2),0),0),IF(N848="Y",IF('Expense Categories'!$G$4="Y",IF(ISNUMBER(MATCH(H848,'Expense Categories'!$D$2:$D$15,0)),0,($G848-$F848)/'Expense Categories'!$I$1*'Expense Categories'!$G$2),0),0))</f>
        <v>0</v>
      </c>
      <c r="F848" s="18"/>
      <c r="G848" s="26"/>
      <c r="H848" s="20"/>
      <c r="N848" s="34"/>
      <c r="O848" s="63"/>
      <c r="P848" s="63"/>
      <c r="Q848" s="63"/>
    </row>
    <row r="849" spans="1:17" ht="15.75" customHeight="1" x14ac:dyDescent="0.2">
      <c r="A849" s="20"/>
      <c r="B849" s="22"/>
      <c r="C849" s="17">
        <f>IF(O849=0,IF(N849="Y",IF('Expense Categories'!$G$4="Y",G849-ROUND(E849,2)-ROUND(D849,2),Expenses!G849),G849),0)</f>
        <v>0</v>
      </c>
      <c r="D849" s="17">
        <f>IF(H849='Expense Categories'!A$2,IF(N849="Y",IF('Expense Categories'!$G$4="Y",IF(ISNUMBER(MATCH(H849,'Expense Categories'!$D$2:$D$15,0)),0,(($G849-$F849)/2)/'Expense Categories'!$I$1*'Expense Categories'!$G$1),0),0),IF(N849="Y",IF('Expense Categories'!$G$4="Y",IF(ISNUMBER(MATCH(H849,'Expense Categories'!$D$2:$D$15,0)),0,($G849-$F849)/'Expense Categories'!$I$1*'Expense Categories'!$G$1),0),0))</f>
        <v>0</v>
      </c>
      <c r="E849" s="17">
        <f>IF(H849='Expense Categories'!A$2,IF(N849="Y",IF('Expense Categories'!$G$4="Y",IF(ISNUMBER(MATCH(H849,'Expense Categories'!$D$2:$D$15,0)),0,(($G849-$F849)/2)/'Expense Categories'!$I$1*'Expense Categories'!$G$2),0),0),IF(N849="Y",IF('Expense Categories'!$G$4="Y",IF(ISNUMBER(MATCH(H849,'Expense Categories'!$D$2:$D$15,0)),0,($G849-$F849)/'Expense Categories'!$I$1*'Expense Categories'!$G$2),0),0))</f>
        <v>0</v>
      </c>
      <c r="F849" s="18"/>
      <c r="G849" s="26"/>
      <c r="H849" s="20"/>
      <c r="N849" s="34"/>
      <c r="O849" s="63"/>
      <c r="P849" s="63"/>
      <c r="Q849" s="63"/>
    </row>
    <row r="850" spans="1:17" ht="15.75" customHeight="1" x14ac:dyDescent="0.2">
      <c r="A850" s="20"/>
      <c r="B850" s="22"/>
      <c r="C850" s="17">
        <f>IF(O850=0,IF(N850="Y",IF('Expense Categories'!$G$4="Y",G850-ROUND(E850,2)-ROUND(D850,2),Expenses!G850),G850),0)</f>
        <v>0</v>
      </c>
      <c r="D850" s="17">
        <f>IF(H850='Expense Categories'!A$2,IF(N850="Y",IF('Expense Categories'!$G$4="Y",IF(ISNUMBER(MATCH(H850,'Expense Categories'!$D$2:$D$15,0)),0,(($G850-$F850)/2)/'Expense Categories'!$I$1*'Expense Categories'!$G$1),0),0),IF(N850="Y",IF('Expense Categories'!$G$4="Y",IF(ISNUMBER(MATCH(H850,'Expense Categories'!$D$2:$D$15,0)),0,($G850-$F850)/'Expense Categories'!$I$1*'Expense Categories'!$G$1),0),0))</f>
        <v>0</v>
      </c>
      <c r="E850" s="17">
        <f>IF(H850='Expense Categories'!A$2,IF(N850="Y",IF('Expense Categories'!$G$4="Y",IF(ISNUMBER(MATCH(H850,'Expense Categories'!$D$2:$D$15,0)),0,(($G850-$F850)/2)/'Expense Categories'!$I$1*'Expense Categories'!$G$2),0),0),IF(N850="Y",IF('Expense Categories'!$G$4="Y",IF(ISNUMBER(MATCH(H850,'Expense Categories'!$D$2:$D$15,0)),0,($G850-$F850)/'Expense Categories'!$I$1*'Expense Categories'!$G$2),0),0))</f>
        <v>0</v>
      </c>
      <c r="F850" s="18"/>
      <c r="G850" s="26"/>
      <c r="H850" s="20"/>
      <c r="N850" s="34"/>
      <c r="O850" s="63"/>
      <c r="P850" s="63"/>
      <c r="Q850" s="63"/>
    </row>
    <row r="851" spans="1:17" ht="15.75" customHeight="1" x14ac:dyDescent="0.2">
      <c r="A851" s="20"/>
      <c r="B851" s="22"/>
      <c r="C851" s="17">
        <f>IF(O851=0,IF(N851="Y",IF('Expense Categories'!$G$4="Y",G851-ROUND(E851,2)-ROUND(D851,2),Expenses!G851),G851),0)</f>
        <v>0</v>
      </c>
      <c r="D851" s="17">
        <f>IF(H851='Expense Categories'!A$2,IF(N851="Y",IF('Expense Categories'!$G$4="Y",IF(ISNUMBER(MATCH(H851,'Expense Categories'!$D$2:$D$15,0)),0,(($G851-$F851)/2)/'Expense Categories'!$I$1*'Expense Categories'!$G$1),0),0),IF(N851="Y",IF('Expense Categories'!$G$4="Y",IF(ISNUMBER(MATCH(H851,'Expense Categories'!$D$2:$D$15,0)),0,($G851-$F851)/'Expense Categories'!$I$1*'Expense Categories'!$G$1),0),0))</f>
        <v>0</v>
      </c>
      <c r="E851" s="17">
        <f>IF(H851='Expense Categories'!A$2,IF(N851="Y",IF('Expense Categories'!$G$4="Y",IF(ISNUMBER(MATCH(H851,'Expense Categories'!$D$2:$D$15,0)),0,(($G851-$F851)/2)/'Expense Categories'!$I$1*'Expense Categories'!$G$2),0),0),IF(N851="Y",IF('Expense Categories'!$G$4="Y",IF(ISNUMBER(MATCH(H851,'Expense Categories'!$D$2:$D$15,0)),0,($G851-$F851)/'Expense Categories'!$I$1*'Expense Categories'!$G$2),0),0))</f>
        <v>0</v>
      </c>
      <c r="F851" s="18"/>
      <c r="G851" s="26"/>
      <c r="H851" s="20"/>
      <c r="N851" s="34"/>
      <c r="O851" s="63"/>
      <c r="P851" s="63"/>
      <c r="Q851" s="63"/>
    </row>
    <row r="852" spans="1:17" ht="15.75" customHeight="1" x14ac:dyDescent="0.2">
      <c r="A852" s="20"/>
      <c r="B852" s="22"/>
      <c r="C852" s="17">
        <f>IF(O852=0,IF(N852="Y",IF('Expense Categories'!$G$4="Y",G852-ROUND(E852,2)-ROUND(D852,2),Expenses!G852),G852),0)</f>
        <v>0</v>
      </c>
      <c r="D852" s="17">
        <f>IF(H852='Expense Categories'!A$2,IF(N852="Y",IF('Expense Categories'!$G$4="Y",IF(ISNUMBER(MATCH(H852,'Expense Categories'!$D$2:$D$15,0)),0,(($G852-$F852)/2)/'Expense Categories'!$I$1*'Expense Categories'!$G$1),0),0),IF(N852="Y",IF('Expense Categories'!$G$4="Y",IF(ISNUMBER(MATCH(H852,'Expense Categories'!$D$2:$D$15,0)),0,($G852-$F852)/'Expense Categories'!$I$1*'Expense Categories'!$G$1),0),0))</f>
        <v>0</v>
      </c>
      <c r="E852" s="17">
        <f>IF(H852='Expense Categories'!A$2,IF(N852="Y",IF('Expense Categories'!$G$4="Y",IF(ISNUMBER(MATCH(H852,'Expense Categories'!$D$2:$D$15,0)),0,(($G852-$F852)/2)/'Expense Categories'!$I$1*'Expense Categories'!$G$2),0),0),IF(N852="Y",IF('Expense Categories'!$G$4="Y",IF(ISNUMBER(MATCH(H852,'Expense Categories'!$D$2:$D$15,0)),0,($G852-$F852)/'Expense Categories'!$I$1*'Expense Categories'!$G$2),0),0))</f>
        <v>0</v>
      </c>
      <c r="F852" s="18"/>
      <c r="G852" s="26"/>
      <c r="H852" s="20"/>
      <c r="N852" s="34"/>
      <c r="O852" s="63"/>
      <c r="P852" s="63"/>
      <c r="Q852" s="63"/>
    </row>
    <row r="853" spans="1:17" ht="15.75" customHeight="1" x14ac:dyDescent="0.2">
      <c r="A853" s="20"/>
      <c r="B853" s="22"/>
      <c r="C853" s="17">
        <f>IF(O853=0,IF(N853="Y",IF('Expense Categories'!$G$4="Y",G853-ROUND(E853,2)-ROUND(D853,2),Expenses!G853),G853),0)</f>
        <v>0</v>
      </c>
      <c r="D853" s="17">
        <f>IF(H853='Expense Categories'!A$2,IF(N853="Y",IF('Expense Categories'!$G$4="Y",IF(ISNUMBER(MATCH(H853,'Expense Categories'!$D$2:$D$15,0)),0,(($G853-$F853)/2)/'Expense Categories'!$I$1*'Expense Categories'!$G$1),0),0),IF(N853="Y",IF('Expense Categories'!$G$4="Y",IF(ISNUMBER(MATCH(H853,'Expense Categories'!$D$2:$D$15,0)),0,($G853-$F853)/'Expense Categories'!$I$1*'Expense Categories'!$G$1),0),0))</f>
        <v>0</v>
      </c>
      <c r="E853" s="17">
        <f>IF(H853='Expense Categories'!A$2,IF(N853="Y",IF('Expense Categories'!$G$4="Y",IF(ISNUMBER(MATCH(H853,'Expense Categories'!$D$2:$D$15,0)),0,(($G853-$F853)/2)/'Expense Categories'!$I$1*'Expense Categories'!$G$2),0),0),IF(N853="Y",IF('Expense Categories'!$G$4="Y",IF(ISNUMBER(MATCH(H853,'Expense Categories'!$D$2:$D$15,0)),0,($G853-$F853)/'Expense Categories'!$I$1*'Expense Categories'!$G$2),0),0))</f>
        <v>0</v>
      </c>
      <c r="F853" s="18"/>
      <c r="G853" s="26"/>
      <c r="H853" s="20"/>
      <c r="N853" s="34"/>
      <c r="O853" s="63"/>
      <c r="P853" s="63"/>
      <c r="Q853" s="63"/>
    </row>
    <row r="854" spans="1:17" ht="15.75" customHeight="1" x14ac:dyDescent="0.2">
      <c r="A854" s="20"/>
      <c r="B854" s="22"/>
      <c r="C854" s="17">
        <f>IF(O854=0,IF(N854="Y",IF('Expense Categories'!$G$4="Y",G854-ROUND(E854,2)-ROUND(D854,2),Expenses!G854),G854),0)</f>
        <v>0</v>
      </c>
      <c r="D854" s="17">
        <f>IF(H854='Expense Categories'!A$2,IF(N854="Y",IF('Expense Categories'!$G$4="Y",IF(ISNUMBER(MATCH(H854,'Expense Categories'!$D$2:$D$15,0)),0,(($G854-$F854)/2)/'Expense Categories'!$I$1*'Expense Categories'!$G$1),0),0),IF(N854="Y",IF('Expense Categories'!$G$4="Y",IF(ISNUMBER(MATCH(H854,'Expense Categories'!$D$2:$D$15,0)),0,($G854-$F854)/'Expense Categories'!$I$1*'Expense Categories'!$G$1),0),0))</f>
        <v>0</v>
      </c>
      <c r="E854" s="17">
        <f>IF(H854='Expense Categories'!A$2,IF(N854="Y",IF('Expense Categories'!$G$4="Y",IF(ISNUMBER(MATCH(H854,'Expense Categories'!$D$2:$D$15,0)),0,(($G854-$F854)/2)/'Expense Categories'!$I$1*'Expense Categories'!$G$2),0),0),IF(N854="Y",IF('Expense Categories'!$G$4="Y",IF(ISNUMBER(MATCH(H854,'Expense Categories'!$D$2:$D$15,0)),0,($G854-$F854)/'Expense Categories'!$I$1*'Expense Categories'!$G$2),0),0))</f>
        <v>0</v>
      </c>
      <c r="F854" s="18"/>
      <c r="G854" s="26"/>
      <c r="H854" s="20"/>
      <c r="N854" s="34"/>
      <c r="O854" s="63"/>
      <c r="P854" s="63"/>
      <c r="Q854" s="63"/>
    </row>
    <row r="855" spans="1:17" ht="15.75" customHeight="1" x14ac:dyDescent="0.2">
      <c r="A855" s="20"/>
      <c r="B855" s="22"/>
      <c r="C855" s="17">
        <f>IF(O855=0,IF(N855="Y",IF('Expense Categories'!$G$4="Y",G855-ROUND(E855,2)-ROUND(D855,2),Expenses!G855),G855),0)</f>
        <v>0</v>
      </c>
      <c r="D855" s="17">
        <f>IF(H855='Expense Categories'!A$2,IF(N855="Y",IF('Expense Categories'!$G$4="Y",IF(ISNUMBER(MATCH(H855,'Expense Categories'!$D$2:$D$15,0)),0,(($G855-$F855)/2)/'Expense Categories'!$I$1*'Expense Categories'!$G$1),0),0),IF(N855="Y",IF('Expense Categories'!$G$4="Y",IF(ISNUMBER(MATCH(H855,'Expense Categories'!$D$2:$D$15,0)),0,($G855-$F855)/'Expense Categories'!$I$1*'Expense Categories'!$G$1),0),0))</f>
        <v>0</v>
      </c>
      <c r="E855" s="17">
        <f>IF(H855='Expense Categories'!A$2,IF(N855="Y",IF('Expense Categories'!$G$4="Y",IF(ISNUMBER(MATCH(H855,'Expense Categories'!$D$2:$D$15,0)),0,(($G855-$F855)/2)/'Expense Categories'!$I$1*'Expense Categories'!$G$2),0),0),IF(N855="Y",IF('Expense Categories'!$G$4="Y",IF(ISNUMBER(MATCH(H855,'Expense Categories'!$D$2:$D$15,0)),0,($G855-$F855)/'Expense Categories'!$I$1*'Expense Categories'!$G$2),0),0))</f>
        <v>0</v>
      </c>
      <c r="F855" s="18"/>
      <c r="G855" s="26"/>
      <c r="H855" s="20"/>
      <c r="N855" s="34"/>
      <c r="O855" s="63"/>
      <c r="P855" s="63"/>
      <c r="Q855" s="63"/>
    </row>
    <row r="856" spans="1:17" ht="15.75" customHeight="1" x14ac:dyDescent="0.2">
      <c r="A856" s="20"/>
      <c r="B856" s="22"/>
      <c r="C856" s="17">
        <f>IF(O856=0,IF(N856="Y",IF('Expense Categories'!$G$4="Y",G856-ROUND(E856,2)-ROUND(D856,2),Expenses!G856),G856),0)</f>
        <v>0</v>
      </c>
      <c r="D856" s="17">
        <f>IF(H856='Expense Categories'!A$2,IF(N856="Y",IF('Expense Categories'!$G$4="Y",IF(ISNUMBER(MATCH(H856,'Expense Categories'!$D$2:$D$15,0)),0,(($G856-$F856)/2)/'Expense Categories'!$I$1*'Expense Categories'!$G$1),0),0),IF(N856="Y",IF('Expense Categories'!$G$4="Y",IF(ISNUMBER(MATCH(H856,'Expense Categories'!$D$2:$D$15,0)),0,($G856-$F856)/'Expense Categories'!$I$1*'Expense Categories'!$G$1),0),0))</f>
        <v>0</v>
      </c>
      <c r="E856" s="17">
        <f>IF(H856='Expense Categories'!A$2,IF(N856="Y",IF('Expense Categories'!$G$4="Y",IF(ISNUMBER(MATCH(H856,'Expense Categories'!$D$2:$D$15,0)),0,(($G856-$F856)/2)/'Expense Categories'!$I$1*'Expense Categories'!$G$2),0),0),IF(N856="Y",IF('Expense Categories'!$G$4="Y",IF(ISNUMBER(MATCH(H856,'Expense Categories'!$D$2:$D$15,0)),0,($G856-$F856)/'Expense Categories'!$I$1*'Expense Categories'!$G$2),0),0))</f>
        <v>0</v>
      </c>
      <c r="F856" s="18"/>
      <c r="G856" s="26"/>
      <c r="H856" s="20"/>
      <c r="N856" s="34"/>
      <c r="O856" s="63"/>
      <c r="P856" s="63"/>
      <c r="Q856" s="63"/>
    </row>
    <row r="857" spans="1:17" ht="15.75" customHeight="1" x14ac:dyDescent="0.2">
      <c r="A857" s="20"/>
      <c r="B857" s="22"/>
      <c r="C857" s="17">
        <f>IF(O857=0,IF(N857="Y",IF('Expense Categories'!$G$4="Y",G857-ROUND(E857,2)-ROUND(D857,2),Expenses!G857),G857),0)</f>
        <v>0</v>
      </c>
      <c r="D857" s="17">
        <f>IF(H857='Expense Categories'!A$2,IF(N857="Y",IF('Expense Categories'!$G$4="Y",IF(ISNUMBER(MATCH(H857,'Expense Categories'!$D$2:$D$15,0)),0,(($G857-$F857)/2)/'Expense Categories'!$I$1*'Expense Categories'!$G$1),0),0),IF(N857="Y",IF('Expense Categories'!$G$4="Y",IF(ISNUMBER(MATCH(H857,'Expense Categories'!$D$2:$D$15,0)),0,($G857-$F857)/'Expense Categories'!$I$1*'Expense Categories'!$G$1),0),0))</f>
        <v>0</v>
      </c>
      <c r="E857" s="17">
        <f>IF(H857='Expense Categories'!A$2,IF(N857="Y",IF('Expense Categories'!$G$4="Y",IF(ISNUMBER(MATCH(H857,'Expense Categories'!$D$2:$D$15,0)),0,(($G857-$F857)/2)/'Expense Categories'!$I$1*'Expense Categories'!$G$2),0),0),IF(N857="Y",IF('Expense Categories'!$G$4="Y",IF(ISNUMBER(MATCH(H857,'Expense Categories'!$D$2:$D$15,0)),0,($G857-$F857)/'Expense Categories'!$I$1*'Expense Categories'!$G$2),0),0))</f>
        <v>0</v>
      </c>
      <c r="F857" s="18"/>
      <c r="G857" s="26"/>
      <c r="H857" s="20"/>
      <c r="N857" s="34"/>
      <c r="O857" s="63"/>
      <c r="P857" s="63"/>
      <c r="Q857" s="63"/>
    </row>
    <row r="858" spans="1:17" ht="15.75" customHeight="1" x14ac:dyDescent="0.2">
      <c r="A858" s="20"/>
      <c r="B858" s="22"/>
      <c r="C858" s="17">
        <f>IF(O858=0,IF(N858="Y",IF('Expense Categories'!$G$4="Y",G858-ROUND(E858,2)-ROUND(D858,2),Expenses!G858),G858),0)</f>
        <v>0</v>
      </c>
      <c r="D858" s="17">
        <f>IF(H858='Expense Categories'!A$2,IF(N858="Y",IF('Expense Categories'!$G$4="Y",IF(ISNUMBER(MATCH(H858,'Expense Categories'!$D$2:$D$15,0)),0,(($G858-$F858)/2)/'Expense Categories'!$I$1*'Expense Categories'!$G$1),0),0),IF(N858="Y",IF('Expense Categories'!$G$4="Y",IF(ISNUMBER(MATCH(H858,'Expense Categories'!$D$2:$D$15,0)),0,($G858-$F858)/'Expense Categories'!$I$1*'Expense Categories'!$G$1),0),0))</f>
        <v>0</v>
      </c>
      <c r="E858" s="17">
        <f>IF(H858='Expense Categories'!A$2,IF(N858="Y",IF('Expense Categories'!$G$4="Y",IF(ISNUMBER(MATCH(H858,'Expense Categories'!$D$2:$D$15,0)),0,(($G858-$F858)/2)/'Expense Categories'!$I$1*'Expense Categories'!$G$2),0),0),IF(N858="Y",IF('Expense Categories'!$G$4="Y",IF(ISNUMBER(MATCH(H858,'Expense Categories'!$D$2:$D$15,0)),0,($G858-$F858)/'Expense Categories'!$I$1*'Expense Categories'!$G$2),0),0))</f>
        <v>0</v>
      </c>
      <c r="F858" s="18"/>
      <c r="G858" s="26"/>
      <c r="H858" s="20"/>
      <c r="N858" s="34"/>
      <c r="O858" s="63"/>
      <c r="P858" s="63"/>
      <c r="Q858" s="63"/>
    </row>
    <row r="859" spans="1:17" ht="15.75" customHeight="1" x14ac:dyDescent="0.2">
      <c r="A859" s="20"/>
      <c r="B859" s="22"/>
      <c r="C859" s="17">
        <f>IF(O859=0,IF(N859="Y",IF('Expense Categories'!$G$4="Y",G859-ROUND(E859,2)-ROUND(D859,2),Expenses!G859),G859),0)</f>
        <v>0</v>
      </c>
      <c r="D859" s="17">
        <f>IF(H859='Expense Categories'!A$2,IF(N859="Y",IF('Expense Categories'!$G$4="Y",IF(ISNUMBER(MATCH(H859,'Expense Categories'!$D$2:$D$15,0)),0,(($G859-$F859)/2)/'Expense Categories'!$I$1*'Expense Categories'!$G$1),0),0),IF(N859="Y",IF('Expense Categories'!$G$4="Y",IF(ISNUMBER(MATCH(H859,'Expense Categories'!$D$2:$D$15,0)),0,($G859-$F859)/'Expense Categories'!$I$1*'Expense Categories'!$G$1),0),0))</f>
        <v>0</v>
      </c>
      <c r="E859" s="17">
        <f>IF(H859='Expense Categories'!A$2,IF(N859="Y",IF('Expense Categories'!$G$4="Y",IF(ISNUMBER(MATCH(H859,'Expense Categories'!$D$2:$D$15,0)),0,(($G859-$F859)/2)/'Expense Categories'!$I$1*'Expense Categories'!$G$2),0),0),IF(N859="Y",IF('Expense Categories'!$G$4="Y",IF(ISNUMBER(MATCH(H859,'Expense Categories'!$D$2:$D$15,0)),0,($G859-$F859)/'Expense Categories'!$I$1*'Expense Categories'!$G$2),0),0))</f>
        <v>0</v>
      </c>
      <c r="F859" s="18"/>
      <c r="G859" s="26"/>
      <c r="H859" s="20"/>
      <c r="N859" s="34"/>
      <c r="O859" s="63"/>
      <c r="P859" s="63"/>
      <c r="Q859" s="63"/>
    </row>
    <row r="860" spans="1:17" ht="15.75" customHeight="1" x14ac:dyDescent="0.2">
      <c r="A860" s="20"/>
      <c r="B860" s="22"/>
      <c r="C860" s="17">
        <f>IF(O860=0,IF(N860="Y",IF('Expense Categories'!$G$4="Y",G860-ROUND(E860,2)-ROUND(D860,2),Expenses!G860),G860),0)</f>
        <v>0</v>
      </c>
      <c r="D860" s="17">
        <f>IF(H860='Expense Categories'!A$2,IF(N860="Y",IF('Expense Categories'!$G$4="Y",IF(ISNUMBER(MATCH(H860,'Expense Categories'!$D$2:$D$15,0)),0,(($G860-$F860)/2)/'Expense Categories'!$I$1*'Expense Categories'!$G$1),0),0),IF(N860="Y",IF('Expense Categories'!$G$4="Y",IF(ISNUMBER(MATCH(H860,'Expense Categories'!$D$2:$D$15,0)),0,($G860-$F860)/'Expense Categories'!$I$1*'Expense Categories'!$G$1),0),0))</f>
        <v>0</v>
      </c>
      <c r="E860" s="17">
        <f>IF(H860='Expense Categories'!A$2,IF(N860="Y",IF('Expense Categories'!$G$4="Y",IF(ISNUMBER(MATCH(H860,'Expense Categories'!$D$2:$D$15,0)),0,(($G860-$F860)/2)/'Expense Categories'!$I$1*'Expense Categories'!$G$2),0),0),IF(N860="Y",IF('Expense Categories'!$G$4="Y",IF(ISNUMBER(MATCH(H860,'Expense Categories'!$D$2:$D$15,0)),0,($G860-$F860)/'Expense Categories'!$I$1*'Expense Categories'!$G$2),0),0))</f>
        <v>0</v>
      </c>
      <c r="F860" s="18"/>
      <c r="G860" s="26"/>
      <c r="H860" s="20"/>
      <c r="N860" s="34"/>
      <c r="O860" s="63"/>
      <c r="P860" s="63"/>
      <c r="Q860" s="63"/>
    </row>
    <row r="861" spans="1:17" ht="15.75" customHeight="1" x14ac:dyDescent="0.2">
      <c r="A861" s="20"/>
      <c r="B861" s="22"/>
      <c r="C861" s="17">
        <f>IF(O861=0,IF(N861="Y",IF('Expense Categories'!$G$4="Y",G861-ROUND(E861,2)-ROUND(D861,2),Expenses!G861),G861),0)</f>
        <v>0</v>
      </c>
      <c r="D861" s="17">
        <f>IF(H861='Expense Categories'!A$2,IF(N861="Y",IF('Expense Categories'!$G$4="Y",IF(ISNUMBER(MATCH(H861,'Expense Categories'!$D$2:$D$15,0)),0,(($G861-$F861)/2)/'Expense Categories'!$I$1*'Expense Categories'!$G$1),0),0),IF(N861="Y",IF('Expense Categories'!$G$4="Y",IF(ISNUMBER(MATCH(H861,'Expense Categories'!$D$2:$D$15,0)),0,($G861-$F861)/'Expense Categories'!$I$1*'Expense Categories'!$G$1),0),0))</f>
        <v>0</v>
      </c>
      <c r="E861" s="17">
        <f>IF(H861='Expense Categories'!A$2,IF(N861="Y",IF('Expense Categories'!$G$4="Y",IF(ISNUMBER(MATCH(H861,'Expense Categories'!$D$2:$D$15,0)),0,(($G861-$F861)/2)/'Expense Categories'!$I$1*'Expense Categories'!$G$2),0),0),IF(N861="Y",IF('Expense Categories'!$G$4="Y",IF(ISNUMBER(MATCH(H861,'Expense Categories'!$D$2:$D$15,0)),0,($G861-$F861)/'Expense Categories'!$I$1*'Expense Categories'!$G$2),0),0))</f>
        <v>0</v>
      </c>
      <c r="F861" s="18"/>
      <c r="G861" s="26"/>
      <c r="H861" s="20"/>
      <c r="N861" s="34"/>
      <c r="O861" s="63"/>
      <c r="P861" s="63"/>
      <c r="Q861" s="63"/>
    </row>
    <row r="862" spans="1:17" ht="15.75" customHeight="1" x14ac:dyDescent="0.2">
      <c r="A862" s="20"/>
      <c r="B862" s="22"/>
      <c r="C862" s="17">
        <f>IF(O862=0,IF(N862="Y",IF('Expense Categories'!$G$4="Y",G862-ROUND(E862,2)-ROUND(D862,2),Expenses!G862),G862),0)</f>
        <v>0</v>
      </c>
      <c r="D862" s="17">
        <f>IF(H862='Expense Categories'!A$2,IF(N862="Y",IF('Expense Categories'!$G$4="Y",IF(ISNUMBER(MATCH(H862,'Expense Categories'!$D$2:$D$15,0)),0,(($G862-$F862)/2)/'Expense Categories'!$I$1*'Expense Categories'!$G$1),0),0),IF(N862="Y",IF('Expense Categories'!$G$4="Y",IF(ISNUMBER(MATCH(H862,'Expense Categories'!$D$2:$D$15,0)),0,($G862-$F862)/'Expense Categories'!$I$1*'Expense Categories'!$G$1),0),0))</f>
        <v>0</v>
      </c>
      <c r="E862" s="17">
        <f>IF(H862='Expense Categories'!A$2,IF(N862="Y",IF('Expense Categories'!$G$4="Y",IF(ISNUMBER(MATCH(H862,'Expense Categories'!$D$2:$D$15,0)),0,(($G862-$F862)/2)/'Expense Categories'!$I$1*'Expense Categories'!$G$2),0),0),IF(N862="Y",IF('Expense Categories'!$G$4="Y",IF(ISNUMBER(MATCH(H862,'Expense Categories'!$D$2:$D$15,0)),0,($G862-$F862)/'Expense Categories'!$I$1*'Expense Categories'!$G$2),0),0))</f>
        <v>0</v>
      </c>
      <c r="F862" s="18"/>
      <c r="G862" s="26"/>
      <c r="H862" s="20"/>
      <c r="N862" s="34"/>
      <c r="O862" s="63"/>
      <c r="P862" s="63"/>
      <c r="Q862" s="63"/>
    </row>
    <row r="863" spans="1:17" ht="15.75" customHeight="1" x14ac:dyDescent="0.2">
      <c r="A863" s="20"/>
      <c r="B863" s="22"/>
      <c r="C863" s="17">
        <f>IF(O863=0,IF(N863="Y",IF('Expense Categories'!$G$4="Y",G863-ROUND(E863,2)-ROUND(D863,2),Expenses!G863),G863),0)</f>
        <v>0</v>
      </c>
      <c r="D863" s="17">
        <f>IF(H863='Expense Categories'!A$2,IF(N863="Y",IF('Expense Categories'!$G$4="Y",IF(ISNUMBER(MATCH(H863,'Expense Categories'!$D$2:$D$15,0)),0,(($G863-$F863)/2)/'Expense Categories'!$I$1*'Expense Categories'!$G$1),0),0),IF(N863="Y",IF('Expense Categories'!$G$4="Y",IF(ISNUMBER(MATCH(H863,'Expense Categories'!$D$2:$D$15,0)),0,($G863-$F863)/'Expense Categories'!$I$1*'Expense Categories'!$G$1),0),0))</f>
        <v>0</v>
      </c>
      <c r="E863" s="17">
        <f>IF(H863='Expense Categories'!A$2,IF(N863="Y",IF('Expense Categories'!$G$4="Y",IF(ISNUMBER(MATCH(H863,'Expense Categories'!$D$2:$D$15,0)),0,(($G863-$F863)/2)/'Expense Categories'!$I$1*'Expense Categories'!$G$2),0),0),IF(N863="Y",IF('Expense Categories'!$G$4="Y",IF(ISNUMBER(MATCH(H863,'Expense Categories'!$D$2:$D$15,0)),0,($G863-$F863)/'Expense Categories'!$I$1*'Expense Categories'!$G$2),0),0))</f>
        <v>0</v>
      </c>
      <c r="F863" s="18"/>
      <c r="G863" s="26"/>
      <c r="H863" s="20"/>
      <c r="N863" s="34"/>
      <c r="O863" s="63"/>
      <c r="P863" s="63"/>
      <c r="Q863" s="63"/>
    </row>
    <row r="864" spans="1:17" ht="15.75" customHeight="1" x14ac:dyDescent="0.2">
      <c r="A864" s="20"/>
      <c r="B864" s="22"/>
      <c r="C864" s="17">
        <f>IF(O864=0,IF(N864="Y",IF('Expense Categories'!$G$4="Y",G864-ROUND(E864,2)-ROUND(D864,2),Expenses!G864),G864),0)</f>
        <v>0</v>
      </c>
      <c r="D864" s="17">
        <f>IF(H864='Expense Categories'!A$2,IF(N864="Y",IF('Expense Categories'!$G$4="Y",IF(ISNUMBER(MATCH(H864,'Expense Categories'!$D$2:$D$15,0)),0,(($G864-$F864)/2)/'Expense Categories'!$I$1*'Expense Categories'!$G$1),0),0),IF(N864="Y",IF('Expense Categories'!$G$4="Y",IF(ISNUMBER(MATCH(H864,'Expense Categories'!$D$2:$D$15,0)),0,($G864-$F864)/'Expense Categories'!$I$1*'Expense Categories'!$G$1),0),0))</f>
        <v>0</v>
      </c>
      <c r="E864" s="17">
        <f>IF(H864='Expense Categories'!A$2,IF(N864="Y",IF('Expense Categories'!$G$4="Y",IF(ISNUMBER(MATCH(H864,'Expense Categories'!$D$2:$D$15,0)),0,(($G864-$F864)/2)/'Expense Categories'!$I$1*'Expense Categories'!$G$2),0),0),IF(N864="Y",IF('Expense Categories'!$G$4="Y",IF(ISNUMBER(MATCH(H864,'Expense Categories'!$D$2:$D$15,0)),0,($G864-$F864)/'Expense Categories'!$I$1*'Expense Categories'!$G$2),0),0))</f>
        <v>0</v>
      </c>
      <c r="F864" s="18"/>
      <c r="G864" s="26"/>
      <c r="H864" s="20"/>
      <c r="N864" s="34"/>
      <c r="O864" s="63"/>
      <c r="P864" s="63"/>
      <c r="Q864" s="63"/>
    </row>
    <row r="865" spans="1:17" ht="15.75" customHeight="1" x14ac:dyDescent="0.2">
      <c r="A865" s="20"/>
      <c r="B865" s="22"/>
      <c r="C865" s="17">
        <f>IF(O865=0,IF(N865="Y",IF('Expense Categories'!$G$4="Y",G865-ROUND(E865,2)-ROUND(D865,2),Expenses!G865),G865),0)</f>
        <v>0</v>
      </c>
      <c r="D865" s="17">
        <f>IF(H865='Expense Categories'!A$2,IF(N865="Y",IF('Expense Categories'!$G$4="Y",IF(ISNUMBER(MATCH(H865,'Expense Categories'!$D$2:$D$15,0)),0,(($G865-$F865)/2)/'Expense Categories'!$I$1*'Expense Categories'!$G$1),0),0),IF(N865="Y",IF('Expense Categories'!$G$4="Y",IF(ISNUMBER(MATCH(H865,'Expense Categories'!$D$2:$D$15,0)),0,($G865-$F865)/'Expense Categories'!$I$1*'Expense Categories'!$G$1),0),0))</f>
        <v>0</v>
      </c>
      <c r="E865" s="17">
        <f>IF(H865='Expense Categories'!A$2,IF(N865="Y",IF('Expense Categories'!$G$4="Y",IF(ISNUMBER(MATCH(H865,'Expense Categories'!$D$2:$D$15,0)),0,(($G865-$F865)/2)/'Expense Categories'!$I$1*'Expense Categories'!$G$2),0),0),IF(N865="Y",IF('Expense Categories'!$G$4="Y",IF(ISNUMBER(MATCH(H865,'Expense Categories'!$D$2:$D$15,0)),0,($G865-$F865)/'Expense Categories'!$I$1*'Expense Categories'!$G$2),0),0))</f>
        <v>0</v>
      </c>
      <c r="F865" s="18"/>
      <c r="G865" s="26"/>
      <c r="H865" s="20"/>
      <c r="N865" s="34"/>
      <c r="O865" s="63"/>
      <c r="P865" s="63"/>
      <c r="Q865" s="63"/>
    </row>
    <row r="866" spans="1:17" ht="15.75" customHeight="1" x14ac:dyDescent="0.2">
      <c r="A866" s="20"/>
      <c r="B866" s="22"/>
      <c r="C866" s="17">
        <f>IF(O866=0,IF(N866="Y",IF('Expense Categories'!$G$4="Y",G866-ROUND(E866,2)-ROUND(D866,2),Expenses!G866),G866),0)</f>
        <v>0</v>
      </c>
      <c r="D866" s="17">
        <f>IF(H866='Expense Categories'!A$2,IF(N866="Y",IF('Expense Categories'!$G$4="Y",IF(ISNUMBER(MATCH(H866,'Expense Categories'!$D$2:$D$15,0)),0,(($G866-$F866)/2)/'Expense Categories'!$I$1*'Expense Categories'!$G$1),0),0),IF(N866="Y",IF('Expense Categories'!$G$4="Y",IF(ISNUMBER(MATCH(H866,'Expense Categories'!$D$2:$D$15,0)),0,($G866-$F866)/'Expense Categories'!$I$1*'Expense Categories'!$G$1),0),0))</f>
        <v>0</v>
      </c>
      <c r="E866" s="17">
        <f>IF(H866='Expense Categories'!A$2,IF(N866="Y",IF('Expense Categories'!$G$4="Y",IF(ISNUMBER(MATCH(H866,'Expense Categories'!$D$2:$D$15,0)),0,(($G866-$F866)/2)/'Expense Categories'!$I$1*'Expense Categories'!$G$2),0),0),IF(N866="Y",IF('Expense Categories'!$G$4="Y",IF(ISNUMBER(MATCH(H866,'Expense Categories'!$D$2:$D$15,0)),0,($G866-$F866)/'Expense Categories'!$I$1*'Expense Categories'!$G$2),0),0))</f>
        <v>0</v>
      </c>
      <c r="F866" s="18"/>
      <c r="G866" s="26"/>
      <c r="H866" s="20"/>
      <c r="N866" s="34"/>
      <c r="O866" s="63"/>
      <c r="P866" s="63"/>
      <c r="Q866" s="63"/>
    </row>
    <row r="867" spans="1:17" ht="15.75" customHeight="1" x14ac:dyDescent="0.2">
      <c r="A867" s="20"/>
      <c r="B867" s="22"/>
      <c r="C867" s="17">
        <f>IF(O867=0,IF(N867="Y",IF('Expense Categories'!$G$4="Y",G867-ROUND(E867,2)-ROUND(D867,2),Expenses!G867),G867),0)</f>
        <v>0</v>
      </c>
      <c r="D867" s="17">
        <f>IF(H867='Expense Categories'!A$2,IF(N867="Y",IF('Expense Categories'!$G$4="Y",IF(ISNUMBER(MATCH(H867,'Expense Categories'!$D$2:$D$15,0)),0,(($G867-$F867)/2)/'Expense Categories'!$I$1*'Expense Categories'!$G$1),0),0),IF(N867="Y",IF('Expense Categories'!$G$4="Y",IF(ISNUMBER(MATCH(H867,'Expense Categories'!$D$2:$D$15,0)),0,($G867-$F867)/'Expense Categories'!$I$1*'Expense Categories'!$G$1),0),0))</f>
        <v>0</v>
      </c>
      <c r="E867" s="17">
        <f>IF(H867='Expense Categories'!A$2,IF(N867="Y",IF('Expense Categories'!$G$4="Y",IF(ISNUMBER(MATCH(H867,'Expense Categories'!$D$2:$D$15,0)),0,(($G867-$F867)/2)/'Expense Categories'!$I$1*'Expense Categories'!$G$2),0),0),IF(N867="Y",IF('Expense Categories'!$G$4="Y",IF(ISNUMBER(MATCH(H867,'Expense Categories'!$D$2:$D$15,0)),0,($G867-$F867)/'Expense Categories'!$I$1*'Expense Categories'!$G$2),0),0))</f>
        <v>0</v>
      </c>
      <c r="F867" s="18"/>
      <c r="G867" s="26"/>
      <c r="H867" s="20"/>
      <c r="N867" s="34"/>
      <c r="O867" s="63"/>
      <c r="P867" s="63"/>
      <c r="Q867" s="63"/>
    </row>
    <row r="868" spans="1:17" ht="15.75" customHeight="1" x14ac:dyDescent="0.2">
      <c r="A868" s="20"/>
      <c r="B868" s="22"/>
      <c r="C868" s="17">
        <f>IF(O868=0,IF(N868="Y",IF('Expense Categories'!$G$4="Y",G868-ROUND(E868,2)-ROUND(D868,2),Expenses!G868),G868),0)</f>
        <v>0</v>
      </c>
      <c r="D868" s="17">
        <f>IF(H868='Expense Categories'!A$2,IF(N868="Y",IF('Expense Categories'!$G$4="Y",IF(ISNUMBER(MATCH(H868,'Expense Categories'!$D$2:$D$15,0)),0,(($G868-$F868)/2)/'Expense Categories'!$I$1*'Expense Categories'!$G$1),0),0),IF(N868="Y",IF('Expense Categories'!$G$4="Y",IF(ISNUMBER(MATCH(H868,'Expense Categories'!$D$2:$D$15,0)),0,($G868-$F868)/'Expense Categories'!$I$1*'Expense Categories'!$G$1),0),0))</f>
        <v>0</v>
      </c>
      <c r="E868" s="17">
        <f>IF(H868='Expense Categories'!A$2,IF(N868="Y",IF('Expense Categories'!$G$4="Y",IF(ISNUMBER(MATCH(H868,'Expense Categories'!$D$2:$D$15,0)),0,(($G868-$F868)/2)/'Expense Categories'!$I$1*'Expense Categories'!$G$2),0),0),IF(N868="Y",IF('Expense Categories'!$G$4="Y",IF(ISNUMBER(MATCH(H868,'Expense Categories'!$D$2:$D$15,0)),0,($G868-$F868)/'Expense Categories'!$I$1*'Expense Categories'!$G$2),0),0))</f>
        <v>0</v>
      </c>
      <c r="F868" s="18"/>
      <c r="G868" s="26"/>
      <c r="H868" s="20"/>
      <c r="N868" s="34"/>
      <c r="O868" s="63"/>
      <c r="P868" s="63"/>
      <c r="Q868" s="63"/>
    </row>
    <row r="869" spans="1:17" ht="15.75" customHeight="1" x14ac:dyDescent="0.2">
      <c r="A869" s="20"/>
      <c r="B869" s="22"/>
      <c r="C869" s="17">
        <f>IF(O869=0,IF(N869="Y",IF('Expense Categories'!$G$4="Y",G869-ROUND(E869,2)-ROUND(D869,2),Expenses!G869),G869),0)</f>
        <v>0</v>
      </c>
      <c r="D869" s="17">
        <f>IF(H869='Expense Categories'!A$2,IF(N869="Y",IF('Expense Categories'!$G$4="Y",IF(ISNUMBER(MATCH(H869,'Expense Categories'!$D$2:$D$15,0)),0,(($G869-$F869)/2)/'Expense Categories'!$I$1*'Expense Categories'!$G$1),0),0),IF(N869="Y",IF('Expense Categories'!$G$4="Y",IF(ISNUMBER(MATCH(H869,'Expense Categories'!$D$2:$D$15,0)),0,($G869-$F869)/'Expense Categories'!$I$1*'Expense Categories'!$G$1),0),0))</f>
        <v>0</v>
      </c>
      <c r="E869" s="17">
        <f>IF(H869='Expense Categories'!A$2,IF(N869="Y",IF('Expense Categories'!$G$4="Y",IF(ISNUMBER(MATCH(H869,'Expense Categories'!$D$2:$D$15,0)),0,(($G869-$F869)/2)/'Expense Categories'!$I$1*'Expense Categories'!$G$2),0),0),IF(N869="Y",IF('Expense Categories'!$G$4="Y",IF(ISNUMBER(MATCH(H869,'Expense Categories'!$D$2:$D$15,0)),0,($G869-$F869)/'Expense Categories'!$I$1*'Expense Categories'!$G$2),0),0))</f>
        <v>0</v>
      </c>
      <c r="F869" s="18"/>
      <c r="G869" s="26"/>
      <c r="H869" s="20"/>
      <c r="N869" s="34"/>
      <c r="O869" s="63"/>
      <c r="P869" s="63"/>
      <c r="Q869" s="63"/>
    </row>
    <row r="870" spans="1:17" ht="15.75" customHeight="1" x14ac:dyDescent="0.2">
      <c r="A870" s="20"/>
      <c r="B870" s="22"/>
      <c r="C870" s="17">
        <f>IF(O870=0,IF(N870="Y",IF('Expense Categories'!$G$4="Y",G870-ROUND(E870,2)-ROUND(D870,2),Expenses!G870),G870),0)</f>
        <v>0</v>
      </c>
      <c r="D870" s="17">
        <f>IF(H870='Expense Categories'!A$2,IF(N870="Y",IF('Expense Categories'!$G$4="Y",IF(ISNUMBER(MATCH(H870,'Expense Categories'!$D$2:$D$15,0)),0,(($G870-$F870)/2)/'Expense Categories'!$I$1*'Expense Categories'!$G$1),0),0),IF(N870="Y",IF('Expense Categories'!$G$4="Y",IF(ISNUMBER(MATCH(H870,'Expense Categories'!$D$2:$D$15,0)),0,($G870-$F870)/'Expense Categories'!$I$1*'Expense Categories'!$G$1),0),0))</f>
        <v>0</v>
      </c>
      <c r="E870" s="17">
        <f>IF(H870='Expense Categories'!A$2,IF(N870="Y",IF('Expense Categories'!$G$4="Y",IF(ISNUMBER(MATCH(H870,'Expense Categories'!$D$2:$D$15,0)),0,(($G870-$F870)/2)/'Expense Categories'!$I$1*'Expense Categories'!$G$2),0),0),IF(N870="Y",IF('Expense Categories'!$G$4="Y",IF(ISNUMBER(MATCH(H870,'Expense Categories'!$D$2:$D$15,0)),0,($G870-$F870)/'Expense Categories'!$I$1*'Expense Categories'!$G$2),0),0))</f>
        <v>0</v>
      </c>
      <c r="F870" s="18"/>
      <c r="G870" s="26"/>
      <c r="H870" s="20"/>
      <c r="N870" s="34"/>
      <c r="O870" s="63"/>
      <c r="P870" s="63"/>
      <c r="Q870" s="63"/>
    </row>
    <row r="871" spans="1:17" ht="15.75" customHeight="1" x14ac:dyDescent="0.2">
      <c r="A871" s="20"/>
      <c r="B871" s="22"/>
      <c r="C871" s="17">
        <f>IF(O871=0,IF(N871="Y",IF('Expense Categories'!$G$4="Y",G871-ROUND(E871,2)-ROUND(D871,2),Expenses!G871),G871),0)</f>
        <v>0</v>
      </c>
      <c r="D871" s="17">
        <f>IF(H871='Expense Categories'!A$2,IF(N871="Y",IF('Expense Categories'!$G$4="Y",IF(ISNUMBER(MATCH(H871,'Expense Categories'!$D$2:$D$15,0)),0,(($G871-$F871)/2)/'Expense Categories'!$I$1*'Expense Categories'!$G$1),0),0),IF(N871="Y",IF('Expense Categories'!$G$4="Y",IF(ISNUMBER(MATCH(H871,'Expense Categories'!$D$2:$D$15,0)),0,($G871-$F871)/'Expense Categories'!$I$1*'Expense Categories'!$G$1),0),0))</f>
        <v>0</v>
      </c>
      <c r="E871" s="17">
        <f>IF(H871='Expense Categories'!A$2,IF(N871="Y",IF('Expense Categories'!$G$4="Y",IF(ISNUMBER(MATCH(H871,'Expense Categories'!$D$2:$D$15,0)),0,(($G871-$F871)/2)/'Expense Categories'!$I$1*'Expense Categories'!$G$2),0),0),IF(N871="Y",IF('Expense Categories'!$G$4="Y",IF(ISNUMBER(MATCH(H871,'Expense Categories'!$D$2:$D$15,0)),0,($G871-$F871)/'Expense Categories'!$I$1*'Expense Categories'!$G$2),0),0))</f>
        <v>0</v>
      </c>
      <c r="F871" s="18"/>
      <c r="G871" s="26"/>
      <c r="H871" s="20"/>
      <c r="N871" s="34"/>
      <c r="O871" s="63"/>
      <c r="P871" s="63"/>
      <c r="Q871" s="63"/>
    </row>
    <row r="872" spans="1:17" ht="15.75" customHeight="1" x14ac:dyDescent="0.2">
      <c r="A872" s="20"/>
      <c r="B872" s="22"/>
      <c r="C872" s="17">
        <f>IF(O872=0,IF(N872="Y",IF('Expense Categories'!$G$4="Y",G872-ROUND(E872,2)-ROUND(D872,2),Expenses!G872),G872),0)</f>
        <v>0</v>
      </c>
      <c r="D872" s="17">
        <f>IF(H872='Expense Categories'!A$2,IF(N872="Y",IF('Expense Categories'!$G$4="Y",IF(ISNUMBER(MATCH(H872,'Expense Categories'!$D$2:$D$15,0)),0,(($G872-$F872)/2)/'Expense Categories'!$I$1*'Expense Categories'!$G$1),0),0),IF(N872="Y",IF('Expense Categories'!$G$4="Y",IF(ISNUMBER(MATCH(H872,'Expense Categories'!$D$2:$D$15,0)),0,($G872-$F872)/'Expense Categories'!$I$1*'Expense Categories'!$G$1),0),0))</f>
        <v>0</v>
      </c>
      <c r="E872" s="17">
        <f>IF(H872='Expense Categories'!A$2,IF(N872="Y",IF('Expense Categories'!$G$4="Y",IF(ISNUMBER(MATCH(H872,'Expense Categories'!$D$2:$D$15,0)),0,(($G872-$F872)/2)/'Expense Categories'!$I$1*'Expense Categories'!$G$2),0),0),IF(N872="Y",IF('Expense Categories'!$G$4="Y",IF(ISNUMBER(MATCH(H872,'Expense Categories'!$D$2:$D$15,0)),0,($G872-$F872)/'Expense Categories'!$I$1*'Expense Categories'!$G$2),0),0))</f>
        <v>0</v>
      </c>
      <c r="F872" s="18"/>
      <c r="G872" s="26"/>
      <c r="H872" s="20"/>
      <c r="N872" s="34"/>
      <c r="O872" s="63"/>
      <c r="P872" s="63"/>
      <c r="Q872" s="63"/>
    </row>
    <row r="873" spans="1:17" ht="15.75" customHeight="1" x14ac:dyDescent="0.2">
      <c r="A873" s="20"/>
      <c r="B873" s="22"/>
      <c r="C873" s="17">
        <f>IF(O873=0,IF(N873="Y",IF('Expense Categories'!$G$4="Y",G873-ROUND(E873,2)-ROUND(D873,2),Expenses!G873),G873),0)</f>
        <v>0</v>
      </c>
      <c r="D873" s="17">
        <f>IF(H873='Expense Categories'!A$2,IF(N873="Y",IF('Expense Categories'!$G$4="Y",IF(ISNUMBER(MATCH(H873,'Expense Categories'!$D$2:$D$15,0)),0,(($G873-$F873)/2)/'Expense Categories'!$I$1*'Expense Categories'!$G$1),0),0),IF(N873="Y",IF('Expense Categories'!$G$4="Y",IF(ISNUMBER(MATCH(H873,'Expense Categories'!$D$2:$D$15,0)),0,($G873-$F873)/'Expense Categories'!$I$1*'Expense Categories'!$G$1),0),0))</f>
        <v>0</v>
      </c>
      <c r="E873" s="17">
        <f>IF(H873='Expense Categories'!A$2,IF(N873="Y",IF('Expense Categories'!$G$4="Y",IF(ISNUMBER(MATCH(H873,'Expense Categories'!$D$2:$D$15,0)),0,(($G873-$F873)/2)/'Expense Categories'!$I$1*'Expense Categories'!$G$2),0),0),IF(N873="Y",IF('Expense Categories'!$G$4="Y",IF(ISNUMBER(MATCH(H873,'Expense Categories'!$D$2:$D$15,0)),0,($G873-$F873)/'Expense Categories'!$I$1*'Expense Categories'!$G$2),0),0))</f>
        <v>0</v>
      </c>
      <c r="F873" s="18"/>
      <c r="G873" s="26"/>
      <c r="H873" s="20"/>
      <c r="N873" s="34"/>
      <c r="O873" s="63"/>
      <c r="P873" s="63"/>
      <c r="Q873" s="63"/>
    </row>
    <row r="874" spans="1:17" ht="15.75" customHeight="1" x14ac:dyDescent="0.2">
      <c r="A874" s="20"/>
      <c r="B874" s="22"/>
      <c r="C874" s="17">
        <f>IF(O874=0,IF(N874="Y",IF('Expense Categories'!$G$4="Y",G874-ROUND(E874,2)-ROUND(D874,2),Expenses!G874),G874),0)</f>
        <v>0</v>
      </c>
      <c r="D874" s="17">
        <f>IF(H874='Expense Categories'!A$2,IF(N874="Y",IF('Expense Categories'!$G$4="Y",IF(ISNUMBER(MATCH(H874,'Expense Categories'!$D$2:$D$15,0)),0,(($G874-$F874)/2)/'Expense Categories'!$I$1*'Expense Categories'!$G$1),0),0),IF(N874="Y",IF('Expense Categories'!$G$4="Y",IF(ISNUMBER(MATCH(H874,'Expense Categories'!$D$2:$D$15,0)),0,($G874-$F874)/'Expense Categories'!$I$1*'Expense Categories'!$G$1),0),0))</f>
        <v>0</v>
      </c>
      <c r="E874" s="17">
        <f>IF(H874='Expense Categories'!A$2,IF(N874="Y",IF('Expense Categories'!$G$4="Y",IF(ISNUMBER(MATCH(H874,'Expense Categories'!$D$2:$D$15,0)),0,(($G874-$F874)/2)/'Expense Categories'!$I$1*'Expense Categories'!$G$2),0),0),IF(N874="Y",IF('Expense Categories'!$G$4="Y",IF(ISNUMBER(MATCH(H874,'Expense Categories'!$D$2:$D$15,0)),0,($G874-$F874)/'Expense Categories'!$I$1*'Expense Categories'!$G$2),0),0))</f>
        <v>0</v>
      </c>
      <c r="F874" s="18"/>
      <c r="G874" s="26"/>
      <c r="H874" s="20"/>
      <c r="N874" s="34"/>
      <c r="O874" s="63"/>
      <c r="P874" s="63"/>
      <c r="Q874" s="63"/>
    </row>
    <row r="875" spans="1:17" ht="15.75" customHeight="1" x14ac:dyDescent="0.2">
      <c r="A875" s="20"/>
      <c r="B875" s="22"/>
      <c r="C875" s="17">
        <f>IF(O875=0,IF(N875="Y",IF('Expense Categories'!$G$4="Y",G875-ROUND(E875,2)-ROUND(D875,2),Expenses!G875),G875),0)</f>
        <v>0</v>
      </c>
      <c r="D875" s="17">
        <f>IF(H875='Expense Categories'!A$2,IF(N875="Y",IF('Expense Categories'!$G$4="Y",IF(ISNUMBER(MATCH(H875,'Expense Categories'!$D$2:$D$15,0)),0,(($G875-$F875)/2)/'Expense Categories'!$I$1*'Expense Categories'!$G$1),0),0),IF(N875="Y",IF('Expense Categories'!$G$4="Y",IF(ISNUMBER(MATCH(H875,'Expense Categories'!$D$2:$D$15,0)),0,($G875-$F875)/'Expense Categories'!$I$1*'Expense Categories'!$G$1),0),0))</f>
        <v>0</v>
      </c>
      <c r="E875" s="17">
        <f>IF(H875='Expense Categories'!A$2,IF(N875="Y",IF('Expense Categories'!$G$4="Y",IF(ISNUMBER(MATCH(H875,'Expense Categories'!$D$2:$D$15,0)),0,(($G875-$F875)/2)/'Expense Categories'!$I$1*'Expense Categories'!$G$2),0),0),IF(N875="Y",IF('Expense Categories'!$G$4="Y",IF(ISNUMBER(MATCH(H875,'Expense Categories'!$D$2:$D$15,0)),0,($G875-$F875)/'Expense Categories'!$I$1*'Expense Categories'!$G$2),0),0))</f>
        <v>0</v>
      </c>
      <c r="F875" s="18"/>
      <c r="G875" s="26"/>
      <c r="H875" s="20"/>
      <c r="N875" s="34"/>
      <c r="O875" s="63"/>
      <c r="P875" s="63"/>
      <c r="Q875" s="63"/>
    </row>
    <row r="876" spans="1:17" ht="15.75" customHeight="1" x14ac:dyDescent="0.2">
      <c r="A876" s="20"/>
      <c r="B876" s="22"/>
      <c r="C876" s="17">
        <f>IF(O876=0,IF(N876="Y",IF('Expense Categories'!$G$4="Y",G876-ROUND(E876,2)-ROUND(D876,2),Expenses!G876),G876),0)</f>
        <v>0</v>
      </c>
      <c r="D876" s="17">
        <f>IF(H876='Expense Categories'!A$2,IF(N876="Y",IF('Expense Categories'!$G$4="Y",IF(ISNUMBER(MATCH(H876,'Expense Categories'!$D$2:$D$15,0)),0,(($G876-$F876)/2)/'Expense Categories'!$I$1*'Expense Categories'!$G$1),0),0),IF(N876="Y",IF('Expense Categories'!$G$4="Y",IF(ISNUMBER(MATCH(H876,'Expense Categories'!$D$2:$D$15,0)),0,($G876-$F876)/'Expense Categories'!$I$1*'Expense Categories'!$G$1),0),0))</f>
        <v>0</v>
      </c>
      <c r="E876" s="17">
        <f>IF(H876='Expense Categories'!A$2,IF(N876="Y",IF('Expense Categories'!$G$4="Y",IF(ISNUMBER(MATCH(H876,'Expense Categories'!$D$2:$D$15,0)),0,(($G876-$F876)/2)/'Expense Categories'!$I$1*'Expense Categories'!$G$2),0),0),IF(N876="Y",IF('Expense Categories'!$G$4="Y",IF(ISNUMBER(MATCH(H876,'Expense Categories'!$D$2:$D$15,0)),0,($G876-$F876)/'Expense Categories'!$I$1*'Expense Categories'!$G$2),0),0))</f>
        <v>0</v>
      </c>
      <c r="F876" s="18"/>
      <c r="G876" s="26"/>
      <c r="H876" s="20"/>
      <c r="N876" s="34"/>
      <c r="O876" s="63"/>
      <c r="P876" s="63"/>
      <c r="Q876" s="63"/>
    </row>
    <row r="877" spans="1:17" ht="15.75" customHeight="1" x14ac:dyDescent="0.2">
      <c r="A877" s="20"/>
      <c r="B877" s="22"/>
      <c r="C877" s="17">
        <f>IF(O877=0,IF(N877="Y",IF('Expense Categories'!$G$4="Y",G877-ROUND(E877,2)-ROUND(D877,2),Expenses!G877),G877),0)</f>
        <v>0</v>
      </c>
      <c r="D877" s="17">
        <f>IF(H877='Expense Categories'!A$2,IF(N877="Y",IF('Expense Categories'!$G$4="Y",IF(ISNUMBER(MATCH(H877,'Expense Categories'!$D$2:$D$15,0)),0,(($G877-$F877)/2)/'Expense Categories'!$I$1*'Expense Categories'!$G$1),0),0),IF(N877="Y",IF('Expense Categories'!$G$4="Y",IF(ISNUMBER(MATCH(H877,'Expense Categories'!$D$2:$D$15,0)),0,($G877-$F877)/'Expense Categories'!$I$1*'Expense Categories'!$G$1),0),0))</f>
        <v>0</v>
      </c>
      <c r="E877" s="17">
        <f>IF(H877='Expense Categories'!A$2,IF(N877="Y",IF('Expense Categories'!$G$4="Y",IF(ISNUMBER(MATCH(H877,'Expense Categories'!$D$2:$D$15,0)),0,(($G877-$F877)/2)/'Expense Categories'!$I$1*'Expense Categories'!$G$2),0),0),IF(N877="Y",IF('Expense Categories'!$G$4="Y",IF(ISNUMBER(MATCH(H877,'Expense Categories'!$D$2:$D$15,0)),0,($G877-$F877)/'Expense Categories'!$I$1*'Expense Categories'!$G$2),0),0))</f>
        <v>0</v>
      </c>
      <c r="F877" s="18"/>
      <c r="G877" s="26"/>
      <c r="H877" s="20"/>
      <c r="N877" s="34"/>
      <c r="O877" s="63"/>
      <c r="P877" s="63"/>
      <c r="Q877" s="63"/>
    </row>
    <row r="878" spans="1:17" ht="15.75" customHeight="1" x14ac:dyDescent="0.2">
      <c r="A878" s="20"/>
      <c r="B878" s="22"/>
      <c r="C878" s="17">
        <f>IF(O878=0,IF(N878="Y",IF('Expense Categories'!$G$4="Y",G878-ROUND(E878,2)-ROUND(D878,2),Expenses!G878),G878),0)</f>
        <v>0</v>
      </c>
      <c r="D878" s="17">
        <f>IF(H878='Expense Categories'!A$2,IF(N878="Y",IF('Expense Categories'!$G$4="Y",IF(ISNUMBER(MATCH(H878,'Expense Categories'!$D$2:$D$15,0)),0,(($G878-$F878)/2)/'Expense Categories'!$I$1*'Expense Categories'!$G$1),0),0),IF(N878="Y",IF('Expense Categories'!$G$4="Y",IF(ISNUMBER(MATCH(H878,'Expense Categories'!$D$2:$D$15,0)),0,($G878-$F878)/'Expense Categories'!$I$1*'Expense Categories'!$G$1),0),0))</f>
        <v>0</v>
      </c>
      <c r="E878" s="17">
        <f>IF(H878='Expense Categories'!A$2,IF(N878="Y",IF('Expense Categories'!$G$4="Y",IF(ISNUMBER(MATCH(H878,'Expense Categories'!$D$2:$D$15,0)),0,(($G878-$F878)/2)/'Expense Categories'!$I$1*'Expense Categories'!$G$2),0),0),IF(N878="Y",IF('Expense Categories'!$G$4="Y",IF(ISNUMBER(MATCH(H878,'Expense Categories'!$D$2:$D$15,0)),0,($G878-$F878)/'Expense Categories'!$I$1*'Expense Categories'!$G$2),0),0))</f>
        <v>0</v>
      </c>
      <c r="F878" s="18"/>
      <c r="G878" s="26"/>
      <c r="H878" s="20"/>
      <c r="N878" s="34"/>
      <c r="O878" s="63"/>
      <c r="P878" s="63"/>
      <c r="Q878" s="63"/>
    </row>
    <row r="879" spans="1:17" ht="15.75" customHeight="1" x14ac:dyDescent="0.2">
      <c r="A879" s="20"/>
      <c r="B879" s="22"/>
      <c r="C879" s="17">
        <f>IF(O879=0,IF(N879="Y",IF('Expense Categories'!$G$4="Y",G879-ROUND(E879,2)-ROUND(D879,2),Expenses!G879),G879),0)</f>
        <v>0</v>
      </c>
      <c r="D879" s="17">
        <f>IF(H879='Expense Categories'!A$2,IF(N879="Y",IF('Expense Categories'!$G$4="Y",IF(ISNUMBER(MATCH(H879,'Expense Categories'!$D$2:$D$15,0)),0,(($G879-$F879)/2)/'Expense Categories'!$I$1*'Expense Categories'!$G$1),0),0),IF(N879="Y",IF('Expense Categories'!$G$4="Y",IF(ISNUMBER(MATCH(H879,'Expense Categories'!$D$2:$D$15,0)),0,($G879-$F879)/'Expense Categories'!$I$1*'Expense Categories'!$G$1),0),0))</f>
        <v>0</v>
      </c>
      <c r="E879" s="17">
        <f>IF(H879='Expense Categories'!A$2,IF(N879="Y",IF('Expense Categories'!$G$4="Y",IF(ISNUMBER(MATCH(H879,'Expense Categories'!$D$2:$D$15,0)),0,(($G879-$F879)/2)/'Expense Categories'!$I$1*'Expense Categories'!$G$2),0),0),IF(N879="Y",IF('Expense Categories'!$G$4="Y",IF(ISNUMBER(MATCH(H879,'Expense Categories'!$D$2:$D$15,0)),0,($G879-$F879)/'Expense Categories'!$I$1*'Expense Categories'!$G$2),0),0))</f>
        <v>0</v>
      </c>
      <c r="F879" s="18"/>
      <c r="G879" s="26"/>
      <c r="H879" s="20"/>
      <c r="N879" s="34"/>
      <c r="O879" s="63"/>
      <c r="P879" s="63"/>
      <c r="Q879" s="63"/>
    </row>
    <row r="880" spans="1:17" ht="15.75" customHeight="1" x14ac:dyDescent="0.2">
      <c r="A880" s="20"/>
      <c r="B880" s="22"/>
      <c r="C880" s="17">
        <f>IF(O880=0,IF(N880="Y",IF('Expense Categories'!$G$4="Y",G880-ROUND(E880,2)-ROUND(D880,2),Expenses!G880),G880),0)</f>
        <v>0</v>
      </c>
      <c r="D880" s="17">
        <f>IF(H880='Expense Categories'!A$2,IF(N880="Y",IF('Expense Categories'!$G$4="Y",IF(ISNUMBER(MATCH(H880,'Expense Categories'!$D$2:$D$15,0)),0,(($G880-$F880)/2)/'Expense Categories'!$I$1*'Expense Categories'!$G$1),0),0),IF(N880="Y",IF('Expense Categories'!$G$4="Y",IF(ISNUMBER(MATCH(H880,'Expense Categories'!$D$2:$D$15,0)),0,($G880-$F880)/'Expense Categories'!$I$1*'Expense Categories'!$G$1),0),0))</f>
        <v>0</v>
      </c>
      <c r="E880" s="17">
        <f>IF(H880='Expense Categories'!A$2,IF(N880="Y",IF('Expense Categories'!$G$4="Y",IF(ISNUMBER(MATCH(H880,'Expense Categories'!$D$2:$D$15,0)),0,(($G880-$F880)/2)/'Expense Categories'!$I$1*'Expense Categories'!$G$2),0),0),IF(N880="Y",IF('Expense Categories'!$G$4="Y",IF(ISNUMBER(MATCH(H880,'Expense Categories'!$D$2:$D$15,0)),0,($G880-$F880)/'Expense Categories'!$I$1*'Expense Categories'!$G$2),0),0))</f>
        <v>0</v>
      </c>
      <c r="F880" s="18"/>
      <c r="G880" s="26"/>
      <c r="H880" s="20"/>
      <c r="N880" s="34"/>
      <c r="O880" s="63"/>
      <c r="P880" s="63"/>
      <c r="Q880" s="63"/>
    </row>
    <row r="881" spans="1:17" ht="15.75" customHeight="1" x14ac:dyDescent="0.2">
      <c r="A881" s="20"/>
      <c r="B881" s="22"/>
      <c r="C881" s="17">
        <f>IF(O881=0,IF(N881="Y",IF('Expense Categories'!$G$4="Y",G881-ROUND(E881,2)-ROUND(D881,2),Expenses!G881),G881),0)</f>
        <v>0</v>
      </c>
      <c r="D881" s="17">
        <f>IF(H881='Expense Categories'!A$2,IF(N881="Y",IF('Expense Categories'!$G$4="Y",IF(ISNUMBER(MATCH(H881,'Expense Categories'!$D$2:$D$15,0)),0,(($G881-$F881)/2)/'Expense Categories'!$I$1*'Expense Categories'!$G$1),0),0),IF(N881="Y",IF('Expense Categories'!$G$4="Y",IF(ISNUMBER(MATCH(H881,'Expense Categories'!$D$2:$D$15,0)),0,($G881-$F881)/'Expense Categories'!$I$1*'Expense Categories'!$G$1),0),0))</f>
        <v>0</v>
      </c>
      <c r="E881" s="17">
        <f>IF(H881='Expense Categories'!A$2,IF(N881="Y",IF('Expense Categories'!$G$4="Y",IF(ISNUMBER(MATCH(H881,'Expense Categories'!$D$2:$D$15,0)),0,(($G881-$F881)/2)/'Expense Categories'!$I$1*'Expense Categories'!$G$2),0),0),IF(N881="Y",IF('Expense Categories'!$G$4="Y",IF(ISNUMBER(MATCH(H881,'Expense Categories'!$D$2:$D$15,0)),0,($G881-$F881)/'Expense Categories'!$I$1*'Expense Categories'!$G$2),0),0))</f>
        <v>0</v>
      </c>
      <c r="F881" s="18"/>
      <c r="G881" s="26"/>
      <c r="H881" s="20"/>
      <c r="N881" s="34"/>
      <c r="O881" s="63"/>
      <c r="P881" s="63"/>
      <c r="Q881" s="63"/>
    </row>
    <row r="882" spans="1:17" ht="15.75" customHeight="1" x14ac:dyDescent="0.2">
      <c r="A882" s="20"/>
      <c r="B882" s="22"/>
      <c r="C882" s="17">
        <f>IF(O882=0,IF(N882="Y",IF('Expense Categories'!$G$4="Y",G882-ROUND(E882,2)-ROUND(D882,2),Expenses!G882),G882),0)</f>
        <v>0</v>
      </c>
      <c r="D882" s="17">
        <f>IF(H882='Expense Categories'!A$2,IF(N882="Y",IF('Expense Categories'!$G$4="Y",IF(ISNUMBER(MATCH(H882,'Expense Categories'!$D$2:$D$15,0)),0,(($G882-$F882)/2)/'Expense Categories'!$I$1*'Expense Categories'!$G$1),0),0),IF(N882="Y",IF('Expense Categories'!$G$4="Y",IF(ISNUMBER(MATCH(H882,'Expense Categories'!$D$2:$D$15,0)),0,($G882-$F882)/'Expense Categories'!$I$1*'Expense Categories'!$G$1),0),0))</f>
        <v>0</v>
      </c>
      <c r="E882" s="17">
        <f>IF(H882='Expense Categories'!A$2,IF(N882="Y",IF('Expense Categories'!$G$4="Y",IF(ISNUMBER(MATCH(H882,'Expense Categories'!$D$2:$D$15,0)),0,(($G882-$F882)/2)/'Expense Categories'!$I$1*'Expense Categories'!$G$2),0),0),IF(N882="Y",IF('Expense Categories'!$G$4="Y",IF(ISNUMBER(MATCH(H882,'Expense Categories'!$D$2:$D$15,0)),0,($G882-$F882)/'Expense Categories'!$I$1*'Expense Categories'!$G$2),0),0))</f>
        <v>0</v>
      </c>
      <c r="F882" s="18"/>
      <c r="G882" s="26"/>
      <c r="H882" s="20"/>
      <c r="N882" s="34"/>
      <c r="O882" s="63"/>
      <c r="P882" s="63"/>
      <c r="Q882" s="63"/>
    </row>
    <row r="883" spans="1:17" ht="15.75" customHeight="1" x14ac:dyDescent="0.2">
      <c r="A883" s="20"/>
      <c r="B883" s="22"/>
      <c r="C883" s="17">
        <f>IF(O883=0,IF(N883="Y",IF('Expense Categories'!$G$4="Y",G883-ROUND(E883,2)-ROUND(D883,2),Expenses!G883),G883),0)</f>
        <v>0</v>
      </c>
      <c r="D883" s="17">
        <f>IF(H883='Expense Categories'!A$2,IF(N883="Y",IF('Expense Categories'!$G$4="Y",IF(ISNUMBER(MATCH(H883,'Expense Categories'!$D$2:$D$15,0)),0,(($G883-$F883)/2)/'Expense Categories'!$I$1*'Expense Categories'!$G$1),0),0),IF(N883="Y",IF('Expense Categories'!$G$4="Y",IF(ISNUMBER(MATCH(H883,'Expense Categories'!$D$2:$D$15,0)),0,($G883-$F883)/'Expense Categories'!$I$1*'Expense Categories'!$G$1),0),0))</f>
        <v>0</v>
      </c>
      <c r="E883" s="17">
        <f>IF(H883='Expense Categories'!A$2,IF(N883="Y",IF('Expense Categories'!$G$4="Y",IF(ISNUMBER(MATCH(H883,'Expense Categories'!$D$2:$D$15,0)),0,(($G883-$F883)/2)/'Expense Categories'!$I$1*'Expense Categories'!$G$2),0),0),IF(N883="Y",IF('Expense Categories'!$G$4="Y",IF(ISNUMBER(MATCH(H883,'Expense Categories'!$D$2:$D$15,0)),0,($G883-$F883)/'Expense Categories'!$I$1*'Expense Categories'!$G$2),0),0))</f>
        <v>0</v>
      </c>
      <c r="F883" s="18"/>
      <c r="G883" s="26"/>
      <c r="H883" s="20"/>
      <c r="N883" s="34"/>
      <c r="O883" s="63"/>
      <c r="P883" s="63"/>
      <c r="Q883" s="63"/>
    </row>
    <row r="884" spans="1:17" ht="15.75" customHeight="1" x14ac:dyDescent="0.2">
      <c r="A884" s="20"/>
      <c r="B884" s="22"/>
      <c r="C884" s="17">
        <f>IF(O884=0,IF(N884="Y",IF('Expense Categories'!$G$4="Y",G884-ROUND(E884,2)-ROUND(D884,2),Expenses!G884),G884),0)</f>
        <v>0</v>
      </c>
      <c r="D884" s="17">
        <f>IF(H884='Expense Categories'!A$2,IF(N884="Y",IF('Expense Categories'!$G$4="Y",IF(ISNUMBER(MATCH(H884,'Expense Categories'!$D$2:$D$15,0)),0,(($G884-$F884)/2)/'Expense Categories'!$I$1*'Expense Categories'!$G$1),0),0),IF(N884="Y",IF('Expense Categories'!$G$4="Y",IF(ISNUMBER(MATCH(H884,'Expense Categories'!$D$2:$D$15,0)),0,($G884-$F884)/'Expense Categories'!$I$1*'Expense Categories'!$G$1),0),0))</f>
        <v>0</v>
      </c>
      <c r="E884" s="17">
        <f>IF(H884='Expense Categories'!A$2,IF(N884="Y",IF('Expense Categories'!$G$4="Y",IF(ISNUMBER(MATCH(H884,'Expense Categories'!$D$2:$D$15,0)),0,(($G884-$F884)/2)/'Expense Categories'!$I$1*'Expense Categories'!$G$2),0),0),IF(N884="Y",IF('Expense Categories'!$G$4="Y",IF(ISNUMBER(MATCH(H884,'Expense Categories'!$D$2:$D$15,0)),0,($G884-$F884)/'Expense Categories'!$I$1*'Expense Categories'!$G$2),0),0))</f>
        <v>0</v>
      </c>
      <c r="F884" s="18"/>
      <c r="G884" s="26"/>
      <c r="H884" s="20"/>
      <c r="N884" s="34"/>
      <c r="O884" s="63"/>
      <c r="P884" s="63"/>
      <c r="Q884" s="63"/>
    </row>
    <row r="885" spans="1:17" ht="15.75" customHeight="1" x14ac:dyDescent="0.2">
      <c r="A885" s="20"/>
      <c r="B885" s="22"/>
      <c r="C885" s="17">
        <f>IF(O885=0,IF(N885="Y",IF('Expense Categories'!$G$4="Y",G885-ROUND(E885,2)-ROUND(D885,2),Expenses!G885),G885),0)</f>
        <v>0</v>
      </c>
      <c r="D885" s="17">
        <f>IF(H885='Expense Categories'!A$2,IF(N885="Y",IF('Expense Categories'!$G$4="Y",IF(ISNUMBER(MATCH(H885,'Expense Categories'!$D$2:$D$15,0)),0,(($G885-$F885)/2)/'Expense Categories'!$I$1*'Expense Categories'!$G$1),0),0),IF(N885="Y",IF('Expense Categories'!$G$4="Y",IF(ISNUMBER(MATCH(H885,'Expense Categories'!$D$2:$D$15,0)),0,($G885-$F885)/'Expense Categories'!$I$1*'Expense Categories'!$G$1),0),0))</f>
        <v>0</v>
      </c>
      <c r="E885" s="17">
        <f>IF(H885='Expense Categories'!A$2,IF(N885="Y",IF('Expense Categories'!$G$4="Y",IF(ISNUMBER(MATCH(H885,'Expense Categories'!$D$2:$D$15,0)),0,(($G885-$F885)/2)/'Expense Categories'!$I$1*'Expense Categories'!$G$2),0),0),IF(N885="Y",IF('Expense Categories'!$G$4="Y",IF(ISNUMBER(MATCH(H885,'Expense Categories'!$D$2:$D$15,0)),0,($G885-$F885)/'Expense Categories'!$I$1*'Expense Categories'!$G$2),0),0))</f>
        <v>0</v>
      </c>
      <c r="F885" s="18"/>
      <c r="G885" s="26"/>
      <c r="H885" s="20"/>
      <c r="N885" s="34"/>
      <c r="O885" s="63"/>
      <c r="P885" s="63"/>
      <c r="Q885" s="63"/>
    </row>
    <row r="886" spans="1:17" ht="15.75" customHeight="1" x14ac:dyDescent="0.2">
      <c r="A886" s="20"/>
      <c r="B886" s="22"/>
      <c r="C886" s="17">
        <f>IF(O886=0,IF(N886="Y",IF('Expense Categories'!$G$4="Y",G886-ROUND(E886,2)-ROUND(D886,2),Expenses!G886),G886),0)</f>
        <v>0</v>
      </c>
      <c r="D886" s="17">
        <f>IF(H886='Expense Categories'!A$2,IF(N886="Y",IF('Expense Categories'!$G$4="Y",IF(ISNUMBER(MATCH(H886,'Expense Categories'!$D$2:$D$15,0)),0,(($G886-$F886)/2)/'Expense Categories'!$I$1*'Expense Categories'!$G$1),0),0),IF(N886="Y",IF('Expense Categories'!$G$4="Y",IF(ISNUMBER(MATCH(H886,'Expense Categories'!$D$2:$D$15,0)),0,($G886-$F886)/'Expense Categories'!$I$1*'Expense Categories'!$G$1),0),0))</f>
        <v>0</v>
      </c>
      <c r="E886" s="17">
        <f>IF(H886='Expense Categories'!A$2,IF(N886="Y",IF('Expense Categories'!$G$4="Y",IF(ISNUMBER(MATCH(H886,'Expense Categories'!$D$2:$D$15,0)),0,(($G886-$F886)/2)/'Expense Categories'!$I$1*'Expense Categories'!$G$2),0),0),IF(N886="Y",IF('Expense Categories'!$G$4="Y",IF(ISNUMBER(MATCH(H886,'Expense Categories'!$D$2:$D$15,0)),0,($G886-$F886)/'Expense Categories'!$I$1*'Expense Categories'!$G$2),0),0))</f>
        <v>0</v>
      </c>
      <c r="F886" s="18"/>
      <c r="G886" s="26"/>
      <c r="H886" s="20"/>
      <c r="N886" s="34"/>
      <c r="O886" s="63"/>
      <c r="P886" s="63"/>
      <c r="Q886" s="63"/>
    </row>
    <row r="887" spans="1:17" ht="15.75" customHeight="1" x14ac:dyDescent="0.2">
      <c r="A887" s="20"/>
      <c r="B887" s="22"/>
      <c r="C887" s="17">
        <f>IF(O887=0,IF(N887="Y",IF('Expense Categories'!$G$4="Y",G887-ROUND(E887,2)-ROUND(D887,2),Expenses!G887),G887),0)</f>
        <v>0</v>
      </c>
      <c r="D887" s="17">
        <f>IF(H887='Expense Categories'!A$2,IF(N887="Y",IF('Expense Categories'!$G$4="Y",IF(ISNUMBER(MATCH(H887,'Expense Categories'!$D$2:$D$15,0)),0,(($G887-$F887)/2)/'Expense Categories'!$I$1*'Expense Categories'!$G$1),0),0),IF(N887="Y",IF('Expense Categories'!$G$4="Y",IF(ISNUMBER(MATCH(H887,'Expense Categories'!$D$2:$D$15,0)),0,($G887-$F887)/'Expense Categories'!$I$1*'Expense Categories'!$G$1),0),0))</f>
        <v>0</v>
      </c>
      <c r="E887" s="17">
        <f>IF(H887='Expense Categories'!A$2,IF(N887="Y",IF('Expense Categories'!$G$4="Y",IF(ISNUMBER(MATCH(H887,'Expense Categories'!$D$2:$D$15,0)),0,(($G887-$F887)/2)/'Expense Categories'!$I$1*'Expense Categories'!$G$2),0),0),IF(N887="Y",IF('Expense Categories'!$G$4="Y",IF(ISNUMBER(MATCH(H887,'Expense Categories'!$D$2:$D$15,0)),0,($G887-$F887)/'Expense Categories'!$I$1*'Expense Categories'!$G$2),0),0))</f>
        <v>0</v>
      </c>
      <c r="F887" s="18"/>
      <c r="G887" s="26"/>
      <c r="H887" s="20"/>
      <c r="N887" s="34"/>
      <c r="O887" s="63"/>
      <c r="P887" s="63"/>
      <c r="Q887" s="63"/>
    </row>
    <row r="888" spans="1:17" ht="15.75" customHeight="1" x14ac:dyDescent="0.2">
      <c r="A888" s="20"/>
      <c r="B888" s="22"/>
      <c r="C888" s="17">
        <f>IF(O888=0,IF(N888="Y",IF('Expense Categories'!$G$4="Y",G888-ROUND(E888,2)-ROUND(D888,2),Expenses!G888),G888),0)</f>
        <v>0</v>
      </c>
      <c r="D888" s="17">
        <f>IF(H888='Expense Categories'!A$2,IF(N888="Y",IF('Expense Categories'!$G$4="Y",IF(ISNUMBER(MATCH(H888,'Expense Categories'!$D$2:$D$15,0)),0,(($G888-$F888)/2)/'Expense Categories'!$I$1*'Expense Categories'!$G$1),0),0),IF(N888="Y",IF('Expense Categories'!$G$4="Y",IF(ISNUMBER(MATCH(H888,'Expense Categories'!$D$2:$D$15,0)),0,($G888-$F888)/'Expense Categories'!$I$1*'Expense Categories'!$G$1),0),0))</f>
        <v>0</v>
      </c>
      <c r="E888" s="17">
        <f>IF(H888='Expense Categories'!A$2,IF(N888="Y",IF('Expense Categories'!$G$4="Y",IF(ISNUMBER(MATCH(H888,'Expense Categories'!$D$2:$D$15,0)),0,(($G888-$F888)/2)/'Expense Categories'!$I$1*'Expense Categories'!$G$2),0),0),IF(N888="Y",IF('Expense Categories'!$G$4="Y",IF(ISNUMBER(MATCH(H888,'Expense Categories'!$D$2:$D$15,0)),0,($G888-$F888)/'Expense Categories'!$I$1*'Expense Categories'!$G$2),0),0))</f>
        <v>0</v>
      </c>
      <c r="F888" s="18"/>
      <c r="G888" s="26"/>
      <c r="H888" s="20"/>
      <c r="N888" s="34"/>
      <c r="O888" s="63"/>
      <c r="P888" s="63"/>
      <c r="Q888" s="63"/>
    </row>
    <row r="889" spans="1:17" ht="15.75" customHeight="1" x14ac:dyDescent="0.2">
      <c r="A889" s="20"/>
      <c r="B889" s="22"/>
      <c r="C889" s="17">
        <f>IF(O889=0,IF(N889="Y",IF('Expense Categories'!$G$4="Y",G889-ROUND(E889,2)-ROUND(D889,2),Expenses!G889),G889),0)</f>
        <v>0</v>
      </c>
      <c r="D889" s="17">
        <f>IF(H889='Expense Categories'!A$2,IF(N889="Y",IF('Expense Categories'!$G$4="Y",IF(ISNUMBER(MATCH(H889,'Expense Categories'!$D$2:$D$15,0)),0,(($G889-$F889)/2)/'Expense Categories'!$I$1*'Expense Categories'!$G$1),0),0),IF(N889="Y",IF('Expense Categories'!$G$4="Y",IF(ISNUMBER(MATCH(H889,'Expense Categories'!$D$2:$D$15,0)),0,($G889-$F889)/'Expense Categories'!$I$1*'Expense Categories'!$G$1),0),0))</f>
        <v>0</v>
      </c>
      <c r="E889" s="17">
        <f>IF(H889='Expense Categories'!A$2,IF(N889="Y",IF('Expense Categories'!$G$4="Y",IF(ISNUMBER(MATCH(H889,'Expense Categories'!$D$2:$D$15,0)),0,(($G889-$F889)/2)/'Expense Categories'!$I$1*'Expense Categories'!$G$2),0),0),IF(N889="Y",IF('Expense Categories'!$G$4="Y",IF(ISNUMBER(MATCH(H889,'Expense Categories'!$D$2:$D$15,0)),0,($G889-$F889)/'Expense Categories'!$I$1*'Expense Categories'!$G$2),0),0))</f>
        <v>0</v>
      </c>
      <c r="F889" s="18"/>
      <c r="G889" s="26"/>
      <c r="H889" s="20"/>
      <c r="N889" s="34"/>
      <c r="O889" s="63"/>
      <c r="P889" s="63"/>
      <c r="Q889" s="63"/>
    </row>
    <row r="890" spans="1:17" ht="15.75" customHeight="1" x14ac:dyDescent="0.2">
      <c r="A890" s="20"/>
      <c r="B890" s="22"/>
      <c r="C890" s="17">
        <f>IF(O890=0,IF(N890="Y",IF('Expense Categories'!$G$4="Y",G890-ROUND(E890,2)-ROUND(D890,2),Expenses!G890),G890),0)</f>
        <v>0</v>
      </c>
      <c r="D890" s="17">
        <f>IF(H890='Expense Categories'!A$2,IF(N890="Y",IF('Expense Categories'!$G$4="Y",IF(ISNUMBER(MATCH(H890,'Expense Categories'!$D$2:$D$15,0)),0,(($G890-$F890)/2)/'Expense Categories'!$I$1*'Expense Categories'!$G$1),0),0),IF(N890="Y",IF('Expense Categories'!$G$4="Y",IF(ISNUMBER(MATCH(H890,'Expense Categories'!$D$2:$D$15,0)),0,($G890-$F890)/'Expense Categories'!$I$1*'Expense Categories'!$G$1),0),0))</f>
        <v>0</v>
      </c>
      <c r="E890" s="17">
        <f>IF(H890='Expense Categories'!A$2,IF(N890="Y",IF('Expense Categories'!$G$4="Y",IF(ISNUMBER(MATCH(H890,'Expense Categories'!$D$2:$D$15,0)),0,(($G890-$F890)/2)/'Expense Categories'!$I$1*'Expense Categories'!$G$2),0),0),IF(N890="Y",IF('Expense Categories'!$G$4="Y",IF(ISNUMBER(MATCH(H890,'Expense Categories'!$D$2:$D$15,0)),0,($G890-$F890)/'Expense Categories'!$I$1*'Expense Categories'!$G$2),0),0))</f>
        <v>0</v>
      </c>
      <c r="F890" s="18"/>
      <c r="G890" s="26"/>
      <c r="H890" s="20"/>
      <c r="N890" s="34"/>
      <c r="O890" s="63"/>
      <c r="P890" s="63"/>
      <c r="Q890" s="63"/>
    </row>
    <row r="891" spans="1:17" ht="15.75" customHeight="1" x14ac:dyDescent="0.2">
      <c r="A891" s="20"/>
      <c r="B891" s="22"/>
      <c r="C891" s="17">
        <f>IF(O891=0,IF(N891="Y",IF('Expense Categories'!$G$4="Y",G891-ROUND(E891,2)-ROUND(D891,2),Expenses!G891),G891),0)</f>
        <v>0</v>
      </c>
      <c r="D891" s="17">
        <f>IF(H891='Expense Categories'!A$2,IF(N891="Y",IF('Expense Categories'!$G$4="Y",IF(ISNUMBER(MATCH(H891,'Expense Categories'!$D$2:$D$15,0)),0,(($G891-$F891)/2)/'Expense Categories'!$I$1*'Expense Categories'!$G$1),0),0),IF(N891="Y",IF('Expense Categories'!$G$4="Y",IF(ISNUMBER(MATCH(H891,'Expense Categories'!$D$2:$D$15,0)),0,($G891-$F891)/'Expense Categories'!$I$1*'Expense Categories'!$G$1),0),0))</f>
        <v>0</v>
      </c>
      <c r="E891" s="17">
        <f>IF(H891='Expense Categories'!A$2,IF(N891="Y",IF('Expense Categories'!$G$4="Y",IF(ISNUMBER(MATCH(H891,'Expense Categories'!$D$2:$D$15,0)),0,(($G891-$F891)/2)/'Expense Categories'!$I$1*'Expense Categories'!$G$2),0),0),IF(N891="Y",IF('Expense Categories'!$G$4="Y",IF(ISNUMBER(MATCH(H891,'Expense Categories'!$D$2:$D$15,0)),0,($G891-$F891)/'Expense Categories'!$I$1*'Expense Categories'!$G$2),0),0))</f>
        <v>0</v>
      </c>
      <c r="F891" s="18"/>
      <c r="G891" s="26"/>
      <c r="H891" s="20"/>
      <c r="N891" s="34"/>
      <c r="O891" s="63"/>
      <c r="P891" s="63"/>
      <c r="Q891" s="63"/>
    </row>
    <row r="892" spans="1:17" ht="15.75" customHeight="1" x14ac:dyDescent="0.2">
      <c r="A892" s="20"/>
      <c r="B892" s="22"/>
      <c r="C892" s="17">
        <f>IF(O892=0,IF(N892="Y",IF('Expense Categories'!$G$4="Y",G892-ROUND(E892,2)-ROUND(D892,2),Expenses!G892),G892),0)</f>
        <v>0</v>
      </c>
      <c r="D892" s="17">
        <f>IF(H892='Expense Categories'!A$2,IF(N892="Y",IF('Expense Categories'!$G$4="Y",IF(ISNUMBER(MATCH(H892,'Expense Categories'!$D$2:$D$15,0)),0,(($G892-$F892)/2)/'Expense Categories'!$I$1*'Expense Categories'!$G$1),0),0),IF(N892="Y",IF('Expense Categories'!$G$4="Y",IF(ISNUMBER(MATCH(H892,'Expense Categories'!$D$2:$D$15,0)),0,($G892-$F892)/'Expense Categories'!$I$1*'Expense Categories'!$G$1),0),0))</f>
        <v>0</v>
      </c>
      <c r="E892" s="17">
        <f>IF(H892='Expense Categories'!A$2,IF(N892="Y",IF('Expense Categories'!$G$4="Y",IF(ISNUMBER(MATCH(H892,'Expense Categories'!$D$2:$D$15,0)),0,(($G892-$F892)/2)/'Expense Categories'!$I$1*'Expense Categories'!$G$2),0),0),IF(N892="Y",IF('Expense Categories'!$G$4="Y",IF(ISNUMBER(MATCH(H892,'Expense Categories'!$D$2:$D$15,0)),0,($G892-$F892)/'Expense Categories'!$I$1*'Expense Categories'!$G$2),0),0))</f>
        <v>0</v>
      </c>
      <c r="F892" s="18"/>
      <c r="G892" s="26"/>
      <c r="H892" s="20"/>
      <c r="N892" s="34"/>
      <c r="O892" s="63"/>
      <c r="P892" s="63"/>
      <c r="Q892" s="63"/>
    </row>
    <row r="893" spans="1:17" ht="15.75" customHeight="1" x14ac:dyDescent="0.2">
      <c r="A893" s="20"/>
      <c r="B893" s="22"/>
      <c r="C893" s="17">
        <f>IF(O893=0,IF(N893="Y",IF('Expense Categories'!$G$4="Y",G893-ROUND(E893,2)-ROUND(D893,2),Expenses!G893),G893),0)</f>
        <v>0</v>
      </c>
      <c r="D893" s="17">
        <f>IF(H893='Expense Categories'!A$2,IF(N893="Y",IF('Expense Categories'!$G$4="Y",IF(ISNUMBER(MATCH(H893,'Expense Categories'!$D$2:$D$15,0)),0,(($G893-$F893)/2)/'Expense Categories'!$I$1*'Expense Categories'!$G$1),0),0),IF(N893="Y",IF('Expense Categories'!$G$4="Y",IF(ISNUMBER(MATCH(H893,'Expense Categories'!$D$2:$D$15,0)),0,($G893-$F893)/'Expense Categories'!$I$1*'Expense Categories'!$G$1),0),0))</f>
        <v>0</v>
      </c>
      <c r="E893" s="17">
        <f>IF(H893='Expense Categories'!A$2,IF(N893="Y",IF('Expense Categories'!$G$4="Y",IF(ISNUMBER(MATCH(H893,'Expense Categories'!$D$2:$D$15,0)),0,(($G893-$F893)/2)/'Expense Categories'!$I$1*'Expense Categories'!$G$2),0),0),IF(N893="Y",IF('Expense Categories'!$G$4="Y",IF(ISNUMBER(MATCH(H893,'Expense Categories'!$D$2:$D$15,0)),0,($G893-$F893)/'Expense Categories'!$I$1*'Expense Categories'!$G$2),0),0))</f>
        <v>0</v>
      </c>
      <c r="F893" s="18"/>
      <c r="G893" s="26"/>
      <c r="H893" s="20"/>
      <c r="N893" s="34"/>
      <c r="O893" s="63"/>
      <c r="P893" s="63"/>
      <c r="Q893" s="63"/>
    </row>
    <row r="894" spans="1:17" ht="15.75" customHeight="1" x14ac:dyDescent="0.2">
      <c r="A894" s="20"/>
      <c r="B894" s="22"/>
      <c r="C894" s="17">
        <f>IF(O894=0,IF(N894="Y",IF('Expense Categories'!$G$4="Y",G894-ROUND(E894,2)-ROUND(D894,2),Expenses!G894),G894),0)</f>
        <v>0</v>
      </c>
      <c r="D894" s="17">
        <f>IF(H894='Expense Categories'!A$2,IF(N894="Y",IF('Expense Categories'!$G$4="Y",IF(ISNUMBER(MATCH(H894,'Expense Categories'!$D$2:$D$15,0)),0,(($G894-$F894)/2)/'Expense Categories'!$I$1*'Expense Categories'!$G$1),0),0),IF(N894="Y",IF('Expense Categories'!$G$4="Y",IF(ISNUMBER(MATCH(H894,'Expense Categories'!$D$2:$D$15,0)),0,($G894-$F894)/'Expense Categories'!$I$1*'Expense Categories'!$G$1),0),0))</f>
        <v>0</v>
      </c>
      <c r="E894" s="17">
        <f>IF(H894='Expense Categories'!A$2,IF(N894="Y",IF('Expense Categories'!$G$4="Y",IF(ISNUMBER(MATCH(H894,'Expense Categories'!$D$2:$D$15,0)),0,(($G894-$F894)/2)/'Expense Categories'!$I$1*'Expense Categories'!$G$2),0),0),IF(N894="Y",IF('Expense Categories'!$G$4="Y",IF(ISNUMBER(MATCH(H894,'Expense Categories'!$D$2:$D$15,0)),0,($G894-$F894)/'Expense Categories'!$I$1*'Expense Categories'!$G$2),0),0))</f>
        <v>0</v>
      </c>
      <c r="F894" s="18"/>
      <c r="G894" s="26"/>
      <c r="H894" s="20"/>
      <c r="N894" s="34"/>
      <c r="O894" s="63"/>
      <c r="P894" s="63"/>
      <c r="Q894" s="63"/>
    </row>
    <row r="895" spans="1:17" ht="15.75" customHeight="1" x14ac:dyDescent="0.2">
      <c r="A895" s="20"/>
      <c r="B895" s="22"/>
      <c r="C895" s="17">
        <f>IF(O895=0,IF(N895="Y",IF('Expense Categories'!$G$4="Y",G895-ROUND(E895,2)-ROUND(D895,2),Expenses!G895),G895),0)</f>
        <v>0</v>
      </c>
      <c r="D895" s="17">
        <f>IF(H895='Expense Categories'!A$2,IF(N895="Y",IF('Expense Categories'!$G$4="Y",IF(ISNUMBER(MATCH(H895,'Expense Categories'!$D$2:$D$15,0)),0,(($G895-$F895)/2)/'Expense Categories'!$I$1*'Expense Categories'!$G$1),0),0),IF(N895="Y",IF('Expense Categories'!$G$4="Y",IF(ISNUMBER(MATCH(H895,'Expense Categories'!$D$2:$D$15,0)),0,($G895-$F895)/'Expense Categories'!$I$1*'Expense Categories'!$G$1),0),0))</f>
        <v>0</v>
      </c>
      <c r="E895" s="17">
        <f>IF(H895='Expense Categories'!A$2,IF(N895="Y",IF('Expense Categories'!$G$4="Y",IF(ISNUMBER(MATCH(H895,'Expense Categories'!$D$2:$D$15,0)),0,(($G895-$F895)/2)/'Expense Categories'!$I$1*'Expense Categories'!$G$2),0),0),IF(N895="Y",IF('Expense Categories'!$G$4="Y",IF(ISNUMBER(MATCH(H895,'Expense Categories'!$D$2:$D$15,0)),0,($G895-$F895)/'Expense Categories'!$I$1*'Expense Categories'!$G$2),0),0))</f>
        <v>0</v>
      </c>
      <c r="F895" s="18"/>
      <c r="G895" s="26"/>
      <c r="H895" s="20"/>
      <c r="N895" s="34"/>
      <c r="O895" s="63"/>
      <c r="P895" s="63"/>
      <c r="Q895" s="63"/>
    </row>
    <row r="896" spans="1:17" ht="15.75" customHeight="1" x14ac:dyDescent="0.2">
      <c r="A896" s="20"/>
      <c r="B896" s="22"/>
      <c r="C896" s="17">
        <f>IF(O896=0,IF(N896="Y",IF('Expense Categories'!$G$4="Y",G896-ROUND(E896,2)-ROUND(D896,2),Expenses!G896),G896),0)</f>
        <v>0</v>
      </c>
      <c r="D896" s="17">
        <f>IF(H896='Expense Categories'!A$2,IF(N896="Y",IF('Expense Categories'!$G$4="Y",IF(ISNUMBER(MATCH(H896,'Expense Categories'!$D$2:$D$15,0)),0,(($G896-$F896)/2)/'Expense Categories'!$I$1*'Expense Categories'!$G$1),0),0),IF(N896="Y",IF('Expense Categories'!$G$4="Y",IF(ISNUMBER(MATCH(H896,'Expense Categories'!$D$2:$D$15,0)),0,($G896-$F896)/'Expense Categories'!$I$1*'Expense Categories'!$G$1),0),0))</f>
        <v>0</v>
      </c>
      <c r="E896" s="17">
        <f>IF(H896='Expense Categories'!A$2,IF(N896="Y",IF('Expense Categories'!$G$4="Y",IF(ISNUMBER(MATCH(H896,'Expense Categories'!$D$2:$D$15,0)),0,(($G896-$F896)/2)/'Expense Categories'!$I$1*'Expense Categories'!$G$2),0),0),IF(N896="Y",IF('Expense Categories'!$G$4="Y",IF(ISNUMBER(MATCH(H896,'Expense Categories'!$D$2:$D$15,0)),0,($G896-$F896)/'Expense Categories'!$I$1*'Expense Categories'!$G$2),0),0))</f>
        <v>0</v>
      </c>
      <c r="F896" s="18"/>
      <c r="G896" s="26"/>
      <c r="H896" s="20"/>
      <c r="N896" s="34"/>
      <c r="O896" s="63"/>
      <c r="P896" s="63"/>
      <c r="Q896" s="63"/>
    </row>
    <row r="897" spans="1:17" ht="15.75" customHeight="1" x14ac:dyDescent="0.2">
      <c r="A897" s="20"/>
      <c r="B897" s="22"/>
      <c r="C897" s="17">
        <f>IF(O897=0,IF(N897="Y",IF('Expense Categories'!$G$4="Y",G897-ROUND(E897,2)-ROUND(D897,2),Expenses!G897),G897),0)</f>
        <v>0</v>
      </c>
      <c r="D897" s="17">
        <f>IF(H897='Expense Categories'!A$2,IF(N897="Y",IF('Expense Categories'!$G$4="Y",IF(ISNUMBER(MATCH(H897,'Expense Categories'!$D$2:$D$15,0)),0,(($G897-$F897)/2)/'Expense Categories'!$I$1*'Expense Categories'!$G$1),0),0),IF(N897="Y",IF('Expense Categories'!$G$4="Y",IF(ISNUMBER(MATCH(H897,'Expense Categories'!$D$2:$D$15,0)),0,($G897-$F897)/'Expense Categories'!$I$1*'Expense Categories'!$G$1),0),0))</f>
        <v>0</v>
      </c>
      <c r="E897" s="17">
        <f>IF(H897='Expense Categories'!A$2,IF(N897="Y",IF('Expense Categories'!$G$4="Y",IF(ISNUMBER(MATCH(H897,'Expense Categories'!$D$2:$D$15,0)),0,(($G897-$F897)/2)/'Expense Categories'!$I$1*'Expense Categories'!$G$2),0),0),IF(N897="Y",IF('Expense Categories'!$G$4="Y",IF(ISNUMBER(MATCH(H897,'Expense Categories'!$D$2:$D$15,0)),0,($G897-$F897)/'Expense Categories'!$I$1*'Expense Categories'!$G$2),0),0))</f>
        <v>0</v>
      </c>
      <c r="F897" s="18"/>
      <c r="G897" s="26"/>
      <c r="H897" s="20"/>
      <c r="N897" s="34"/>
      <c r="O897" s="63"/>
      <c r="P897" s="63"/>
      <c r="Q897" s="63"/>
    </row>
    <row r="898" spans="1:17" ht="15.75" customHeight="1" x14ac:dyDescent="0.2">
      <c r="A898" s="20"/>
      <c r="B898" s="22"/>
      <c r="C898" s="17">
        <f>IF(O898=0,IF(N898="Y",IF('Expense Categories'!$G$4="Y",G898-ROUND(E898,2)-ROUND(D898,2),Expenses!G898),G898),0)</f>
        <v>0</v>
      </c>
      <c r="D898" s="17">
        <f>IF(H898='Expense Categories'!A$2,IF(N898="Y",IF('Expense Categories'!$G$4="Y",IF(ISNUMBER(MATCH(H898,'Expense Categories'!$D$2:$D$15,0)),0,(($G898-$F898)/2)/'Expense Categories'!$I$1*'Expense Categories'!$G$1),0),0),IF(N898="Y",IF('Expense Categories'!$G$4="Y",IF(ISNUMBER(MATCH(H898,'Expense Categories'!$D$2:$D$15,0)),0,($G898-$F898)/'Expense Categories'!$I$1*'Expense Categories'!$G$1),0),0))</f>
        <v>0</v>
      </c>
      <c r="E898" s="17">
        <f>IF(H898='Expense Categories'!A$2,IF(N898="Y",IF('Expense Categories'!$G$4="Y",IF(ISNUMBER(MATCH(H898,'Expense Categories'!$D$2:$D$15,0)),0,(($G898-$F898)/2)/'Expense Categories'!$I$1*'Expense Categories'!$G$2),0),0),IF(N898="Y",IF('Expense Categories'!$G$4="Y",IF(ISNUMBER(MATCH(H898,'Expense Categories'!$D$2:$D$15,0)),0,($G898-$F898)/'Expense Categories'!$I$1*'Expense Categories'!$G$2),0),0))</f>
        <v>0</v>
      </c>
      <c r="F898" s="18"/>
      <c r="G898" s="26"/>
      <c r="H898" s="20"/>
      <c r="N898" s="34"/>
      <c r="O898" s="63"/>
      <c r="P898" s="63"/>
      <c r="Q898" s="63"/>
    </row>
    <row r="899" spans="1:17" ht="15.75" customHeight="1" x14ac:dyDescent="0.2">
      <c r="A899" s="20"/>
      <c r="B899" s="22"/>
      <c r="C899" s="17">
        <f>IF(O899=0,IF(N899="Y",IF('Expense Categories'!$G$4="Y",G899-ROUND(E899,2)-ROUND(D899,2),Expenses!G899),G899),0)</f>
        <v>0</v>
      </c>
      <c r="D899" s="17">
        <f>IF(H899='Expense Categories'!A$2,IF(N899="Y",IF('Expense Categories'!$G$4="Y",IF(ISNUMBER(MATCH(H899,'Expense Categories'!$D$2:$D$15,0)),0,(($G899-$F899)/2)/'Expense Categories'!$I$1*'Expense Categories'!$G$1),0),0),IF(N899="Y",IF('Expense Categories'!$G$4="Y",IF(ISNUMBER(MATCH(H899,'Expense Categories'!$D$2:$D$15,0)),0,($G899-$F899)/'Expense Categories'!$I$1*'Expense Categories'!$G$1),0),0))</f>
        <v>0</v>
      </c>
      <c r="E899" s="17">
        <f>IF(H899='Expense Categories'!A$2,IF(N899="Y",IF('Expense Categories'!$G$4="Y",IF(ISNUMBER(MATCH(H899,'Expense Categories'!$D$2:$D$15,0)),0,(($G899-$F899)/2)/'Expense Categories'!$I$1*'Expense Categories'!$G$2),0),0),IF(N899="Y",IF('Expense Categories'!$G$4="Y",IF(ISNUMBER(MATCH(H899,'Expense Categories'!$D$2:$D$15,0)),0,($G899-$F899)/'Expense Categories'!$I$1*'Expense Categories'!$G$2),0),0))</f>
        <v>0</v>
      </c>
      <c r="F899" s="18"/>
      <c r="G899" s="26"/>
      <c r="H899" s="20"/>
      <c r="N899" s="34"/>
      <c r="O899" s="63"/>
      <c r="P899" s="63"/>
      <c r="Q899" s="63"/>
    </row>
    <row r="900" spans="1:17" ht="15.75" customHeight="1" x14ac:dyDescent="0.2">
      <c r="A900" s="20"/>
      <c r="B900" s="22"/>
      <c r="C900" s="17">
        <f>IF(O900=0,IF(N900="Y",IF('Expense Categories'!$G$4="Y",G900-ROUND(E900,2)-ROUND(D900,2),Expenses!G900),G900),0)</f>
        <v>0</v>
      </c>
      <c r="D900" s="17">
        <f>IF(H900='Expense Categories'!A$2,IF(N900="Y",IF('Expense Categories'!$G$4="Y",IF(ISNUMBER(MATCH(H900,'Expense Categories'!$D$2:$D$15,0)),0,(($G900-$F900)/2)/'Expense Categories'!$I$1*'Expense Categories'!$G$1),0),0),IF(N900="Y",IF('Expense Categories'!$G$4="Y",IF(ISNUMBER(MATCH(H900,'Expense Categories'!$D$2:$D$15,0)),0,($G900-$F900)/'Expense Categories'!$I$1*'Expense Categories'!$G$1),0),0))</f>
        <v>0</v>
      </c>
      <c r="E900" s="17">
        <f>IF(H900='Expense Categories'!A$2,IF(N900="Y",IF('Expense Categories'!$G$4="Y",IF(ISNUMBER(MATCH(H900,'Expense Categories'!$D$2:$D$15,0)),0,(($G900-$F900)/2)/'Expense Categories'!$I$1*'Expense Categories'!$G$2),0),0),IF(N900="Y",IF('Expense Categories'!$G$4="Y",IF(ISNUMBER(MATCH(H900,'Expense Categories'!$D$2:$D$15,0)),0,($G900-$F900)/'Expense Categories'!$I$1*'Expense Categories'!$G$2),0),0))</f>
        <v>0</v>
      </c>
      <c r="F900" s="18"/>
      <c r="G900" s="26"/>
      <c r="H900" s="20"/>
      <c r="N900" s="34"/>
      <c r="O900" s="63"/>
      <c r="P900" s="63"/>
      <c r="Q900" s="63"/>
    </row>
    <row r="901" spans="1:17" ht="15.75" customHeight="1" x14ac:dyDescent="0.2">
      <c r="A901" s="20"/>
      <c r="B901" s="22"/>
      <c r="C901" s="17">
        <f>IF(O901=0,IF(N901="Y",IF('Expense Categories'!$G$4="Y",G901-ROUND(E901,2)-ROUND(D901,2),Expenses!G901),G901),0)</f>
        <v>0</v>
      </c>
      <c r="D901" s="17">
        <f>IF(H901='Expense Categories'!A$2,IF(N901="Y",IF('Expense Categories'!$G$4="Y",IF(ISNUMBER(MATCH(H901,'Expense Categories'!$D$2:$D$15,0)),0,(($G901-$F901)/2)/'Expense Categories'!$I$1*'Expense Categories'!$G$1),0),0),IF(N901="Y",IF('Expense Categories'!$G$4="Y",IF(ISNUMBER(MATCH(H901,'Expense Categories'!$D$2:$D$15,0)),0,($G901-$F901)/'Expense Categories'!$I$1*'Expense Categories'!$G$1),0),0))</f>
        <v>0</v>
      </c>
      <c r="E901" s="17">
        <f>IF(H901='Expense Categories'!A$2,IF(N901="Y",IF('Expense Categories'!$G$4="Y",IF(ISNUMBER(MATCH(H901,'Expense Categories'!$D$2:$D$15,0)),0,(($G901-$F901)/2)/'Expense Categories'!$I$1*'Expense Categories'!$G$2),0),0),IF(N901="Y",IF('Expense Categories'!$G$4="Y",IF(ISNUMBER(MATCH(H901,'Expense Categories'!$D$2:$D$15,0)),0,($G901-$F901)/'Expense Categories'!$I$1*'Expense Categories'!$G$2),0),0))</f>
        <v>0</v>
      </c>
      <c r="F901" s="18"/>
      <c r="G901" s="26"/>
      <c r="H901" s="20"/>
      <c r="N901" s="34"/>
      <c r="O901" s="63"/>
      <c r="P901" s="63"/>
      <c r="Q901" s="63"/>
    </row>
    <row r="902" spans="1:17" ht="15.75" customHeight="1" x14ac:dyDescent="0.2">
      <c r="A902" s="20"/>
      <c r="B902" s="22"/>
      <c r="C902" s="17">
        <f>IF(O902=0,IF(N902="Y",IF('Expense Categories'!$G$4="Y",G902-ROUND(E902,2)-ROUND(D902,2),Expenses!G902),G902),0)</f>
        <v>0</v>
      </c>
      <c r="D902" s="17">
        <f>IF(H902='Expense Categories'!A$2,IF(N902="Y",IF('Expense Categories'!$G$4="Y",IF(ISNUMBER(MATCH(H902,'Expense Categories'!$D$2:$D$15,0)),0,(($G902-$F902)/2)/'Expense Categories'!$I$1*'Expense Categories'!$G$1),0),0),IF(N902="Y",IF('Expense Categories'!$G$4="Y",IF(ISNUMBER(MATCH(H902,'Expense Categories'!$D$2:$D$15,0)),0,($G902-$F902)/'Expense Categories'!$I$1*'Expense Categories'!$G$1),0),0))</f>
        <v>0</v>
      </c>
      <c r="E902" s="17">
        <f>IF(H902='Expense Categories'!A$2,IF(N902="Y",IF('Expense Categories'!$G$4="Y",IF(ISNUMBER(MATCH(H902,'Expense Categories'!$D$2:$D$15,0)),0,(($G902-$F902)/2)/'Expense Categories'!$I$1*'Expense Categories'!$G$2),0),0),IF(N902="Y",IF('Expense Categories'!$G$4="Y",IF(ISNUMBER(MATCH(H902,'Expense Categories'!$D$2:$D$15,0)),0,($G902-$F902)/'Expense Categories'!$I$1*'Expense Categories'!$G$2),0),0))</f>
        <v>0</v>
      </c>
      <c r="F902" s="18"/>
      <c r="G902" s="26"/>
      <c r="H902" s="20"/>
      <c r="N902" s="34"/>
      <c r="O902" s="63"/>
      <c r="P902" s="63"/>
      <c r="Q902" s="63"/>
    </row>
    <row r="903" spans="1:17" ht="15.75" customHeight="1" x14ac:dyDescent="0.2">
      <c r="A903" s="20"/>
      <c r="B903" s="22"/>
      <c r="C903" s="17">
        <f>IF(O903=0,IF(N903="Y",IF('Expense Categories'!$G$4="Y",G903-ROUND(E903,2)-ROUND(D903,2),Expenses!G903),G903),0)</f>
        <v>0</v>
      </c>
      <c r="D903" s="17">
        <f>IF(H903='Expense Categories'!A$2,IF(N903="Y",IF('Expense Categories'!$G$4="Y",IF(ISNUMBER(MATCH(H903,'Expense Categories'!$D$2:$D$15,0)),0,(($G903-$F903)/2)/'Expense Categories'!$I$1*'Expense Categories'!$G$1),0),0),IF(N903="Y",IF('Expense Categories'!$G$4="Y",IF(ISNUMBER(MATCH(H903,'Expense Categories'!$D$2:$D$15,0)),0,($G903-$F903)/'Expense Categories'!$I$1*'Expense Categories'!$G$1),0),0))</f>
        <v>0</v>
      </c>
      <c r="E903" s="17">
        <f>IF(H903='Expense Categories'!A$2,IF(N903="Y",IF('Expense Categories'!$G$4="Y",IF(ISNUMBER(MATCH(H903,'Expense Categories'!$D$2:$D$15,0)),0,(($G903-$F903)/2)/'Expense Categories'!$I$1*'Expense Categories'!$G$2),0),0),IF(N903="Y",IF('Expense Categories'!$G$4="Y",IF(ISNUMBER(MATCH(H903,'Expense Categories'!$D$2:$D$15,0)),0,($G903-$F903)/'Expense Categories'!$I$1*'Expense Categories'!$G$2),0),0))</f>
        <v>0</v>
      </c>
      <c r="F903" s="18"/>
      <c r="G903" s="26"/>
      <c r="H903" s="20"/>
      <c r="N903" s="34"/>
      <c r="O903" s="63"/>
      <c r="P903" s="63"/>
      <c r="Q903" s="63"/>
    </row>
    <row r="904" spans="1:17" ht="15.75" customHeight="1" x14ac:dyDescent="0.2">
      <c r="A904" s="20"/>
      <c r="B904" s="22"/>
      <c r="C904" s="17">
        <f>IF(O904=0,IF(N904="Y",IF('Expense Categories'!$G$4="Y",G904-ROUND(E904,2)-ROUND(D904,2),Expenses!G904),G904),0)</f>
        <v>0</v>
      </c>
      <c r="D904" s="17">
        <f>IF(H904='Expense Categories'!A$2,IF(N904="Y",IF('Expense Categories'!$G$4="Y",IF(ISNUMBER(MATCH(H904,'Expense Categories'!$D$2:$D$15,0)),0,(($G904-$F904)/2)/'Expense Categories'!$I$1*'Expense Categories'!$G$1),0),0),IF(N904="Y",IF('Expense Categories'!$G$4="Y",IF(ISNUMBER(MATCH(H904,'Expense Categories'!$D$2:$D$15,0)),0,($G904-$F904)/'Expense Categories'!$I$1*'Expense Categories'!$G$1),0),0))</f>
        <v>0</v>
      </c>
      <c r="E904" s="17">
        <f>IF(H904='Expense Categories'!A$2,IF(N904="Y",IF('Expense Categories'!$G$4="Y",IF(ISNUMBER(MATCH(H904,'Expense Categories'!$D$2:$D$15,0)),0,(($G904-$F904)/2)/'Expense Categories'!$I$1*'Expense Categories'!$G$2),0),0),IF(N904="Y",IF('Expense Categories'!$G$4="Y",IF(ISNUMBER(MATCH(H904,'Expense Categories'!$D$2:$D$15,0)),0,($G904-$F904)/'Expense Categories'!$I$1*'Expense Categories'!$G$2),0),0))</f>
        <v>0</v>
      </c>
      <c r="F904" s="18"/>
      <c r="G904" s="26"/>
      <c r="H904" s="20"/>
      <c r="N904" s="34"/>
      <c r="O904" s="63"/>
      <c r="P904" s="63"/>
      <c r="Q904" s="63"/>
    </row>
    <row r="905" spans="1:17" ht="15.75" customHeight="1" x14ac:dyDescent="0.2">
      <c r="A905" s="20"/>
      <c r="B905" s="22"/>
      <c r="C905" s="17">
        <f>IF(O905=0,IF(N905="Y",IF('Expense Categories'!$G$4="Y",G905-ROUND(E905,2)-ROUND(D905,2),Expenses!G905),G905),0)</f>
        <v>0</v>
      </c>
      <c r="D905" s="17">
        <f>IF(H905='Expense Categories'!A$2,IF(N905="Y",IF('Expense Categories'!$G$4="Y",IF(ISNUMBER(MATCH(H905,'Expense Categories'!$D$2:$D$15,0)),0,(($G905-$F905)/2)/'Expense Categories'!$I$1*'Expense Categories'!$G$1),0),0),IF(N905="Y",IF('Expense Categories'!$G$4="Y",IF(ISNUMBER(MATCH(H905,'Expense Categories'!$D$2:$D$15,0)),0,($G905-$F905)/'Expense Categories'!$I$1*'Expense Categories'!$G$1),0),0))</f>
        <v>0</v>
      </c>
      <c r="E905" s="17">
        <f>IF(H905='Expense Categories'!A$2,IF(N905="Y",IF('Expense Categories'!$G$4="Y",IF(ISNUMBER(MATCH(H905,'Expense Categories'!$D$2:$D$15,0)),0,(($G905-$F905)/2)/'Expense Categories'!$I$1*'Expense Categories'!$G$2),0),0),IF(N905="Y",IF('Expense Categories'!$G$4="Y",IF(ISNUMBER(MATCH(H905,'Expense Categories'!$D$2:$D$15,0)),0,($G905-$F905)/'Expense Categories'!$I$1*'Expense Categories'!$G$2),0),0))</f>
        <v>0</v>
      </c>
      <c r="F905" s="18"/>
      <c r="G905" s="26"/>
      <c r="H905" s="20"/>
      <c r="N905" s="34"/>
      <c r="O905" s="63"/>
      <c r="P905" s="63"/>
      <c r="Q905" s="63"/>
    </row>
    <row r="906" spans="1:17" ht="15.75" customHeight="1" x14ac:dyDescent="0.2">
      <c r="A906" s="20"/>
      <c r="B906" s="22"/>
      <c r="C906" s="17">
        <f>IF(O906=0,IF(N906="Y",IF('Expense Categories'!$G$4="Y",G906-ROUND(E906,2)-ROUND(D906,2),Expenses!G906),G906),0)</f>
        <v>0</v>
      </c>
      <c r="D906" s="17">
        <f>IF(H906='Expense Categories'!A$2,IF(N906="Y",IF('Expense Categories'!$G$4="Y",IF(ISNUMBER(MATCH(H906,'Expense Categories'!$D$2:$D$15,0)),0,(($G906-$F906)/2)/'Expense Categories'!$I$1*'Expense Categories'!$G$1),0),0),IF(N906="Y",IF('Expense Categories'!$G$4="Y",IF(ISNUMBER(MATCH(H906,'Expense Categories'!$D$2:$D$15,0)),0,($G906-$F906)/'Expense Categories'!$I$1*'Expense Categories'!$G$1),0),0))</f>
        <v>0</v>
      </c>
      <c r="E906" s="17">
        <f>IF(H906='Expense Categories'!A$2,IF(N906="Y",IF('Expense Categories'!$G$4="Y",IF(ISNUMBER(MATCH(H906,'Expense Categories'!$D$2:$D$15,0)),0,(($G906-$F906)/2)/'Expense Categories'!$I$1*'Expense Categories'!$G$2),0),0),IF(N906="Y",IF('Expense Categories'!$G$4="Y",IF(ISNUMBER(MATCH(H906,'Expense Categories'!$D$2:$D$15,0)),0,($G906-$F906)/'Expense Categories'!$I$1*'Expense Categories'!$G$2),0),0))</f>
        <v>0</v>
      </c>
      <c r="F906" s="18"/>
      <c r="G906" s="26"/>
      <c r="H906" s="20"/>
      <c r="N906" s="34"/>
      <c r="O906" s="63"/>
      <c r="P906" s="63"/>
      <c r="Q906" s="63"/>
    </row>
    <row r="907" spans="1:17" ht="15.75" customHeight="1" x14ac:dyDescent="0.2">
      <c r="A907" s="20"/>
      <c r="B907" s="22"/>
      <c r="C907" s="17">
        <f>IF(O907=0,IF(N907="Y",IF('Expense Categories'!$G$4="Y",G907-ROUND(E907,2)-ROUND(D907,2),Expenses!G907),G907),0)</f>
        <v>0</v>
      </c>
      <c r="D907" s="17">
        <f>IF(H907='Expense Categories'!A$2,IF(N907="Y",IF('Expense Categories'!$G$4="Y",IF(ISNUMBER(MATCH(H907,'Expense Categories'!$D$2:$D$15,0)),0,(($G907-$F907)/2)/'Expense Categories'!$I$1*'Expense Categories'!$G$1),0),0),IF(N907="Y",IF('Expense Categories'!$G$4="Y",IF(ISNUMBER(MATCH(H907,'Expense Categories'!$D$2:$D$15,0)),0,($G907-$F907)/'Expense Categories'!$I$1*'Expense Categories'!$G$1),0),0))</f>
        <v>0</v>
      </c>
      <c r="E907" s="17">
        <f>IF(H907='Expense Categories'!A$2,IF(N907="Y",IF('Expense Categories'!$G$4="Y",IF(ISNUMBER(MATCH(H907,'Expense Categories'!$D$2:$D$15,0)),0,(($G907-$F907)/2)/'Expense Categories'!$I$1*'Expense Categories'!$G$2),0),0),IF(N907="Y",IF('Expense Categories'!$G$4="Y",IF(ISNUMBER(MATCH(H907,'Expense Categories'!$D$2:$D$15,0)),0,($G907-$F907)/'Expense Categories'!$I$1*'Expense Categories'!$G$2),0),0))</f>
        <v>0</v>
      </c>
      <c r="F907" s="18"/>
      <c r="G907" s="26"/>
      <c r="H907" s="20"/>
      <c r="N907" s="34"/>
      <c r="O907" s="63"/>
      <c r="P907" s="63"/>
      <c r="Q907" s="63"/>
    </row>
    <row r="908" spans="1:17" ht="15.75" customHeight="1" x14ac:dyDescent="0.2">
      <c r="A908" s="20"/>
      <c r="B908" s="22"/>
      <c r="C908" s="17">
        <f>IF(O908=0,IF(N908="Y",IF('Expense Categories'!$G$4="Y",G908-ROUND(E908,2)-ROUND(D908,2),Expenses!G908),G908),0)</f>
        <v>0</v>
      </c>
      <c r="D908" s="17">
        <f>IF(H908='Expense Categories'!A$2,IF(N908="Y",IF('Expense Categories'!$G$4="Y",IF(ISNUMBER(MATCH(H908,'Expense Categories'!$D$2:$D$15,0)),0,(($G908-$F908)/2)/'Expense Categories'!$I$1*'Expense Categories'!$G$1),0),0),IF(N908="Y",IF('Expense Categories'!$G$4="Y",IF(ISNUMBER(MATCH(H908,'Expense Categories'!$D$2:$D$15,0)),0,($G908-$F908)/'Expense Categories'!$I$1*'Expense Categories'!$G$1),0),0))</f>
        <v>0</v>
      </c>
      <c r="E908" s="17">
        <f>IF(H908='Expense Categories'!A$2,IF(N908="Y",IF('Expense Categories'!$G$4="Y",IF(ISNUMBER(MATCH(H908,'Expense Categories'!$D$2:$D$15,0)),0,(($G908-$F908)/2)/'Expense Categories'!$I$1*'Expense Categories'!$G$2),0),0),IF(N908="Y",IF('Expense Categories'!$G$4="Y",IF(ISNUMBER(MATCH(H908,'Expense Categories'!$D$2:$D$15,0)),0,($G908-$F908)/'Expense Categories'!$I$1*'Expense Categories'!$G$2),0),0))</f>
        <v>0</v>
      </c>
      <c r="F908" s="18"/>
      <c r="G908" s="26"/>
      <c r="H908" s="20"/>
      <c r="N908" s="34"/>
      <c r="O908" s="63"/>
      <c r="P908" s="63"/>
      <c r="Q908" s="63"/>
    </row>
    <row r="909" spans="1:17" ht="15.75" customHeight="1" x14ac:dyDescent="0.2">
      <c r="A909" s="20"/>
      <c r="B909" s="22"/>
      <c r="C909" s="17">
        <f>IF(O909=0,IF(N909="Y",IF('Expense Categories'!$G$4="Y",G909-ROUND(E909,2)-ROUND(D909,2),Expenses!G909),G909),0)</f>
        <v>0</v>
      </c>
      <c r="D909" s="17">
        <f>IF(H909='Expense Categories'!A$2,IF(N909="Y",IF('Expense Categories'!$G$4="Y",IF(ISNUMBER(MATCH(H909,'Expense Categories'!$D$2:$D$15,0)),0,(($G909-$F909)/2)/'Expense Categories'!$I$1*'Expense Categories'!$G$1),0),0),IF(N909="Y",IF('Expense Categories'!$G$4="Y",IF(ISNUMBER(MATCH(H909,'Expense Categories'!$D$2:$D$15,0)),0,($G909-$F909)/'Expense Categories'!$I$1*'Expense Categories'!$G$1),0),0))</f>
        <v>0</v>
      </c>
      <c r="E909" s="17">
        <f>IF(H909='Expense Categories'!A$2,IF(N909="Y",IF('Expense Categories'!$G$4="Y",IF(ISNUMBER(MATCH(H909,'Expense Categories'!$D$2:$D$15,0)),0,(($G909-$F909)/2)/'Expense Categories'!$I$1*'Expense Categories'!$G$2),0),0),IF(N909="Y",IF('Expense Categories'!$G$4="Y",IF(ISNUMBER(MATCH(H909,'Expense Categories'!$D$2:$D$15,0)),0,($G909-$F909)/'Expense Categories'!$I$1*'Expense Categories'!$G$2),0),0))</f>
        <v>0</v>
      </c>
      <c r="F909" s="18"/>
      <c r="G909" s="26"/>
      <c r="H909" s="20"/>
      <c r="N909" s="34"/>
      <c r="O909" s="63"/>
      <c r="P909" s="63"/>
      <c r="Q909" s="63"/>
    </row>
    <row r="910" spans="1:17" ht="15.75" customHeight="1" x14ac:dyDescent="0.2">
      <c r="A910" s="20"/>
      <c r="B910" s="22"/>
      <c r="C910" s="17">
        <f>IF(O910=0,IF(N910="Y",IF('Expense Categories'!$G$4="Y",G910-ROUND(E910,2)-ROUND(D910,2),Expenses!G910),G910),0)</f>
        <v>0</v>
      </c>
      <c r="D910" s="17">
        <f>IF(H910='Expense Categories'!A$2,IF(N910="Y",IF('Expense Categories'!$G$4="Y",IF(ISNUMBER(MATCH(H910,'Expense Categories'!$D$2:$D$15,0)),0,(($G910-$F910)/2)/'Expense Categories'!$I$1*'Expense Categories'!$G$1),0),0),IF(N910="Y",IF('Expense Categories'!$G$4="Y",IF(ISNUMBER(MATCH(H910,'Expense Categories'!$D$2:$D$15,0)),0,($G910-$F910)/'Expense Categories'!$I$1*'Expense Categories'!$G$1),0),0))</f>
        <v>0</v>
      </c>
      <c r="E910" s="17">
        <f>IF(H910='Expense Categories'!A$2,IF(N910="Y",IF('Expense Categories'!$G$4="Y",IF(ISNUMBER(MATCH(H910,'Expense Categories'!$D$2:$D$15,0)),0,(($G910-$F910)/2)/'Expense Categories'!$I$1*'Expense Categories'!$G$2),0),0),IF(N910="Y",IF('Expense Categories'!$G$4="Y",IF(ISNUMBER(MATCH(H910,'Expense Categories'!$D$2:$D$15,0)),0,($G910-$F910)/'Expense Categories'!$I$1*'Expense Categories'!$G$2),0),0))</f>
        <v>0</v>
      </c>
      <c r="F910" s="18"/>
      <c r="G910" s="26"/>
      <c r="H910" s="20"/>
      <c r="N910" s="34"/>
      <c r="O910" s="63"/>
      <c r="P910" s="63"/>
      <c r="Q910" s="63"/>
    </row>
    <row r="911" spans="1:17" ht="15.75" customHeight="1" x14ac:dyDescent="0.2">
      <c r="A911" s="20"/>
      <c r="B911" s="22"/>
      <c r="C911" s="17">
        <f>IF(O911=0,IF(N911="Y",IF('Expense Categories'!$G$4="Y",G911-ROUND(E911,2)-ROUND(D911,2),Expenses!G911),G911),0)</f>
        <v>0</v>
      </c>
      <c r="D911" s="17">
        <f>IF(H911='Expense Categories'!A$2,IF(N911="Y",IF('Expense Categories'!$G$4="Y",IF(ISNUMBER(MATCH(H911,'Expense Categories'!$D$2:$D$15,0)),0,(($G911-$F911)/2)/'Expense Categories'!$I$1*'Expense Categories'!$G$1),0),0),IF(N911="Y",IF('Expense Categories'!$G$4="Y",IF(ISNUMBER(MATCH(H911,'Expense Categories'!$D$2:$D$15,0)),0,($G911-$F911)/'Expense Categories'!$I$1*'Expense Categories'!$G$1),0),0))</f>
        <v>0</v>
      </c>
      <c r="E911" s="17">
        <f>IF(H911='Expense Categories'!A$2,IF(N911="Y",IF('Expense Categories'!$G$4="Y",IF(ISNUMBER(MATCH(H911,'Expense Categories'!$D$2:$D$15,0)),0,(($G911-$F911)/2)/'Expense Categories'!$I$1*'Expense Categories'!$G$2),0),0),IF(N911="Y",IF('Expense Categories'!$G$4="Y",IF(ISNUMBER(MATCH(H911,'Expense Categories'!$D$2:$D$15,0)),0,($G911-$F911)/'Expense Categories'!$I$1*'Expense Categories'!$G$2),0),0))</f>
        <v>0</v>
      </c>
      <c r="F911" s="18"/>
      <c r="G911" s="26"/>
      <c r="H911" s="20"/>
      <c r="N911" s="34"/>
      <c r="O911" s="63"/>
      <c r="P911" s="63"/>
      <c r="Q911" s="63"/>
    </row>
    <row r="912" spans="1:17" ht="15.75" customHeight="1" x14ac:dyDescent="0.2">
      <c r="A912" s="20"/>
      <c r="B912" s="22"/>
      <c r="C912" s="17">
        <f>IF(O912=0,IF(N912="Y",IF('Expense Categories'!$G$4="Y",G912-ROUND(E912,2)-ROUND(D912,2),Expenses!G912),G912),0)</f>
        <v>0</v>
      </c>
      <c r="D912" s="17">
        <f>IF(H912='Expense Categories'!A$2,IF(N912="Y",IF('Expense Categories'!$G$4="Y",IF(ISNUMBER(MATCH(H912,'Expense Categories'!$D$2:$D$15,0)),0,(($G912-$F912)/2)/'Expense Categories'!$I$1*'Expense Categories'!$G$1),0),0),IF(N912="Y",IF('Expense Categories'!$G$4="Y",IF(ISNUMBER(MATCH(H912,'Expense Categories'!$D$2:$D$15,0)),0,($G912-$F912)/'Expense Categories'!$I$1*'Expense Categories'!$G$1),0),0))</f>
        <v>0</v>
      </c>
      <c r="E912" s="17">
        <f>IF(H912='Expense Categories'!A$2,IF(N912="Y",IF('Expense Categories'!$G$4="Y",IF(ISNUMBER(MATCH(H912,'Expense Categories'!$D$2:$D$15,0)),0,(($G912-$F912)/2)/'Expense Categories'!$I$1*'Expense Categories'!$G$2),0),0),IF(N912="Y",IF('Expense Categories'!$G$4="Y",IF(ISNUMBER(MATCH(H912,'Expense Categories'!$D$2:$D$15,0)),0,($G912-$F912)/'Expense Categories'!$I$1*'Expense Categories'!$G$2),0),0))</f>
        <v>0</v>
      </c>
      <c r="F912" s="18"/>
      <c r="G912" s="26"/>
      <c r="H912" s="20"/>
      <c r="N912" s="34"/>
      <c r="O912" s="63"/>
      <c r="P912" s="63"/>
      <c r="Q912" s="63"/>
    </row>
    <row r="913" spans="1:17" ht="15.75" customHeight="1" x14ac:dyDescent="0.2">
      <c r="A913" s="20"/>
      <c r="B913" s="22"/>
      <c r="C913" s="17">
        <f>IF(O913=0,IF(N913="Y",IF('Expense Categories'!$G$4="Y",G913-ROUND(E913,2)-ROUND(D913,2),Expenses!G913),G913),0)</f>
        <v>0</v>
      </c>
      <c r="D913" s="17">
        <f>IF(H913='Expense Categories'!A$2,IF(N913="Y",IF('Expense Categories'!$G$4="Y",IF(ISNUMBER(MATCH(H913,'Expense Categories'!$D$2:$D$15,0)),0,(($G913-$F913)/2)/'Expense Categories'!$I$1*'Expense Categories'!$G$1),0),0),IF(N913="Y",IF('Expense Categories'!$G$4="Y",IF(ISNUMBER(MATCH(H913,'Expense Categories'!$D$2:$D$15,0)),0,($G913-$F913)/'Expense Categories'!$I$1*'Expense Categories'!$G$1),0),0))</f>
        <v>0</v>
      </c>
      <c r="E913" s="17">
        <f>IF(H913='Expense Categories'!A$2,IF(N913="Y",IF('Expense Categories'!$G$4="Y",IF(ISNUMBER(MATCH(H913,'Expense Categories'!$D$2:$D$15,0)),0,(($G913-$F913)/2)/'Expense Categories'!$I$1*'Expense Categories'!$G$2),0),0),IF(N913="Y",IF('Expense Categories'!$G$4="Y",IF(ISNUMBER(MATCH(H913,'Expense Categories'!$D$2:$D$15,0)),0,($G913-$F913)/'Expense Categories'!$I$1*'Expense Categories'!$G$2),0),0))</f>
        <v>0</v>
      </c>
      <c r="F913" s="18"/>
      <c r="G913" s="26"/>
      <c r="H913" s="20"/>
      <c r="N913" s="34"/>
      <c r="O913" s="63"/>
      <c r="P913" s="63"/>
      <c r="Q913" s="63"/>
    </row>
    <row r="914" spans="1:17" ht="15.75" customHeight="1" x14ac:dyDescent="0.2">
      <c r="A914" s="20"/>
      <c r="B914" s="22"/>
      <c r="C914" s="17">
        <f>IF(O914=0,IF(N914="Y",IF('Expense Categories'!$G$4="Y",G914-ROUND(E914,2)-ROUND(D914,2),Expenses!G914),G914),0)</f>
        <v>0</v>
      </c>
      <c r="D914" s="17">
        <f>IF(H914='Expense Categories'!A$2,IF(N914="Y",IF('Expense Categories'!$G$4="Y",IF(ISNUMBER(MATCH(H914,'Expense Categories'!$D$2:$D$15,0)),0,(($G914-$F914)/2)/'Expense Categories'!$I$1*'Expense Categories'!$G$1),0),0),IF(N914="Y",IF('Expense Categories'!$G$4="Y",IF(ISNUMBER(MATCH(H914,'Expense Categories'!$D$2:$D$15,0)),0,($G914-$F914)/'Expense Categories'!$I$1*'Expense Categories'!$G$1),0),0))</f>
        <v>0</v>
      </c>
      <c r="E914" s="17">
        <f>IF(H914='Expense Categories'!A$2,IF(N914="Y",IF('Expense Categories'!$G$4="Y",IF(ISNUMBER(MATCH(H914,'Expense Categories'!$D$2:$D$15,0)),0,(($G914-$F914)/2)/'Expense Categories'!$I$1*'Expense Categories'!$G$2),0),0),IF(N914="Y",IF('Expense Categories'!$G$4="Y",IF(ISNUMBER(MATCH(H914,'Expense Categories'!$D$2:$D$15,0)),0,($G914-$F914)/'Expense Categories'!$I$1*'Expense Categories'!$G$2),0),0))</f>
        <v>0</v>
      </c>
      <c r="F914" s="18"/>
      <c r="G914" s="26"/>
      <c r="H914" s="20"/>
      <c r="N914" s="34"/>
      <c r="O914" s="63"/>
      <c r="P914" s="63"/>
      <c r="Q914" s="63"/>
    </row>
    <row r="915" spans="1:17" ht="15.75" customHeight="1" x14ac:dyDescent="0.2">
      <c r="A915" s="20"/>
      <c r="B915" s="22"/>
      <c r="C915" s="17">
        <f>IF(O915=0,IF(N915="Y",IF('Expense Categories'!$G$4="Y",G915-ROUND(E915,2)-ROUND(D915,2),Expenses!G915),G915),0)</f>
        <v>0</v>
      </c>
      <c r="D915" s="17">
        <f>IF(H915='Expense Categories'!A$2,IF(N915="Y",IF('Expense Categories'!$G$4="Y",IF(ISNUMBER(MATCH(H915,'Expense Categories'!$D$2:$D$15,0)),0,(($G915-$F915)/2)/'Expense Categories'!$I$1*'Expense Categories'!$G$1),0),0),IF(N915="Y",IF('Expense Categories'!$G$4="Y",IF(ISNUMBER(MATCH(H915,'Expense Categories'!$D$2:$D$15,0)),0,($G915-$F915)/'Expense Categories'!$I$1*'Expense Categories'!$G$1),0),0))</f>
        <v>0</v>
      </c>
      <c r="E915" s="17">
        <f>IF(H915='Expense Categories'!A$2,IF(N915="Y",IF('Expense Categories'!$G$4="Y",IF(ISNUMBER(MATCH(H915,'Expense Categories'!$D$2:$D$15,0)),0,(($G915-$F915)/2)/'Expense Categories'!$I$1*'Expense Categories'!$G$2),0),0),IF(N915="Y",IF('Expense Categories'!$G$4="Y",IF(ISNUMBER(MATCH(H915,'Expense Categories'!$D$2:$D$15,0)),0,($G915-$F915)/'Expense Categories'!$I$1*'Expense Categories'!$G$2),0),0))</f>
        <v>0</v>
      </c>
      <c r="F915" s="18"/>
      <c r="G915" s="26"/>
      <c r="H915" s="20"/>
      <c r="N915" s="34"/>
      <c r="O915" s="63"/>
      <c r="P915" s="63"/>
      <c r="Q915" s="63"/>
    </row>
    <row r="916" spans="1:17" ht="15.75" customHeight="1" x14ac:dyDescent="0.2">
      <c r="A916" s="20"/>
      <c r="B916" s="22"/>
      <c r="C916" s="17">
        <f>IF(O916=0,IF(N916="Y",IF('Expense Categories'!$G$4="Y",G916-ROUND(E916,2)-ROUND(D916,2),Expenses!G916),G916),0)</f>
        <v>0</v>
      </c>
      <c r="D916" s="17">
        <f>IF(H916='Expense Categories'!A$2,IF(N916="Y",IF('Expense Categories'!$G$4="Y",IF(ISNUMBER(MATCH(H916,'Expense Categories'!$D$2:$D$15,0)),0,(($G916-$F916)/2)/'Expense Categories'!$I$1*'Expense Categories'!$G$1),0),0),IF(N916="Y",IF('Expense Categories'!$G$4="Y",IF(ISNUMBER(MATCH(H916,'Expense Categories'!$D$2:$D$15,0)),0,($G916-$F916)/'Expense Categories'!$I$1*'Expense Categories'!$G$1),0),0))</f>
        <v>0</v>
      </c>
      <c r="E916" s="17">
        <f>IF(H916='Expense Categories'!A$2,IF(N916="Y",IF('Expense Categories'!$G$4="Y",IF(ISNUMBER(MATCH(H916,'Expense Categories'!$D$2:$D$15,0)),0,(($G916-$F916)/2)/'Expense Categories'!$I$1*'Expense Categories'!$G$2),0),0),IF(N916="Y",IF('Expense Categories'!$G$4="Y",IF(ISNUMBER(MATCH(H916,'Expense Categories'!$D$2:$D$15,0)),0,($G916-$F916)/'Expense Categories'!$I$1*'Expense Categories'!$G$2),0),0))</f>
        <v>0</v>
      </c>
      <c r="F916" s="18"/>
      <c r="G916" s="26"/>
      <c r="H916" s="20"/>
      <c r="N916" s="34"/>
      <c r="O916" s="63"/>
      <c r="P916" s="63"/>
      <c r="Q916" s="63"/>
    </row>
    <row r="917" spans="1:17" ht="15.75" customHeight="1" x14ac:dyDescent="0.2">
      <c r="A917" s="20"/>
      <c r="B917" s="22"/>
      <c r="C917" s="17">
        <f>IF(O917=0,IF(N917="Y",IF('Expense Categories'!$G$4="Y",G917-ROUND(E917,2)-ROUND(D917,2),Expenses!G917),G917),0)</f>
        <v>0</v>
      </c>
      <c r="D917" s="17">
        <f>IF(H917='Expense Categories'!A$2,IF(N917="Y",IF('Expense Categories'!$G$4="Y",IF(ISNUMBER(MATCH(H917,'Expense Categories'!$D$2:$D$15,0)),0,(($G917-$F917)/2)/'Expense Categories'!$I$1*'Expense Categories'!$G$1),0),0),IF(N917="Y",IF('Expense Categories'!$G$4="Y",IF(ISNUMBER(MATCH(H917,'Expense Categories'!$D$2:$D$15,0)),0,($G917-$F917)/'Expense Categories'!$I$1*'Expense Categories'!$G$1),0),0))</f>
        <v>0</v>
      </c>
      <c r="E917" s="17">
        <f>IF(H917='Expense Categories'!A$2,IF(N917="Y",IF('Expense Categories'!$G$4="Y",IF(ISNUMBER(MATCH(H917,'Expense Categories'!$D$2:$D$15,0)),0,(($G917-$F917)/2)/'Expense Categories'!$I$1*'Expense Categories'!$G$2),0),0),IF(N917="Y",IF('Expense Categories'!$G$4="Y",IF(ISNUMBER(MATCH(H917,'Expense Categories'!$D$2:$D$15,0)),0,($G917-$F917)/'Expense Categories'!$I$1*'Expense Categories'!$G$2),0),0))</f>
        <v>0</v>
      </c>
      <c r="F917" s="18"/>
      <c r="G917" s="26"/>
      <c r="H917" s="20"/>
      <c r="N917" s="34"/>
      <c r="O917" s="63"/>
      <c r="P917" s="63"/>
      <c r="Q917" s="63"/>
    </row>
    <row r="918" spans="1:17" ht="15.75" customHeight="1" x14ac:dyDescent="0.2">
      <c r="A918" s="20"/>
      <c r="B918" s="22"/>
      <c r="C918" s="17">
        <f>IF(O918=0,IF(N918="Y",IF('Expense Categories'!$G$4="Y",G918-ROUND(E918,2)-ROUND(D918,2),Expenses!G918),G918),0)</f>
        <v>0</v>
      </c>
      <c r="D918" s="17">
        <f>IF(H918='Expense Categories'!A$2,IF(N918="Y",IF('Expense Categories'!$G$4="Y",IF(ISNUMBER(MATCH(H918,'Expense Categories'!$D$2:$D$15,0)),0,(($G918-$F918)/2)/'Expense Categories'!$I$1*'Expense Categories'!$G$1),0),0),IF(N918="Y",IF('Expense Categories'!$G$4="Y",IF(ISNUMBER(MATCH(H918,'Expense Categories'!$D$2:$D$15,0)),0,($G918-$F918)/'Expense Categories'!$I$1*'Expense Categories'!$G$1),0),0))</f>
        <v>0</v>
      </c>
      <c r="E918" s="17">
        <f>IF(H918='Expense Categories'!A$2,IF(N918="Y",IF('Expense Categories'!$G$4="Y",IF(ISNUMBER(MATCH(H918,'Expense Categories'!$D$2:$D$15,0)),0,(($G918-$F918)/2)/'Expense Categories'!$I$1*'Expense Categories'!$G$2),0),0),IF(N918="Y",IF('Expense Categories'!$G$4="Y",IF(ISNUMBER(MATCH(H918,'Expense Categories'!$D$2:$D$15,0)),0,($G918-$F918)/'Expense Categories'!$I$1*'Expense Categories'!$G$2),0),0))</f>
        <v>0</v>
      </c>
      <c r="F918" s="18"/>
      <c r="G918" s="26"/>
      <c r="H918" s="20"/>
      <c r="N918" s="34"/>
      <c r="O918" s="63"/>
      <c r="P918" s="63"/>
      <c r="Q918" s="63"/>
    </row>
    <row r="919" spans="1:17" ht="15.75" customHeight="1" x14ac:dyDescent="0.2">
      <c r="A919" s="20"/>
      <c r="B919" s="22"/>
      <c r="C919" s="17">
        <f>IF(O919=0,IF(N919="Y",IF('Expense Categories'!$G$4="Y",G919-ROUND(E919,2)-ROUND(D919,2),Expenses!G919),G919),0)</f>
        <v>0</v>
      </c>
      <c r="D919" s="17">
        <f>IF(H919='Expense Categories'!A$2,IF(N919="Y",IF('Expense Categories'!$G$4="Y",IF(ISNUMBER(MATCH(H919,'Expense Categories'!$D$2:$D$15,0)),0,(($G919-$F919)/2)/'Expense Categories'!$I$1*'Expense Categories'!$G$1),0),0),IF(N919="Y",IF('Expense Categories'!$G$4="Y",IF(ISNUMBER(MATCH(H919,'Expense Categories'!$D$2:$D$15,0)),0,($G919-$F919)/'Expense Categories'!$I$1*'Expense Categories'!$G$1),0),0))</f>
        <v>0</v>
      </c>
      <c r="E919" s="17">
        <f>IF(H919='Expense Categories'!A$2,IF(N919="Y",IF('Expense Categories'!$G$4="Y",IF(ISNUMBER(MATCH(H919,'Expense Categories'!$D$2:$D$15,0)),0,(($G919-$F919)/2)/'Expense Categories'!$I$1*'Expense Categories'!$G$2),0),0),IF(N919="Y",IF('Expense Categories'!$G$4="Y",IF(ISNUMBER(MATCH(H919,'Expense Categories'!$D$2:$D$15,0)),0,($G919-$F919)/'Expense Categories'!$I$1*'Expense Categories'!$G$2),0),0))</f>
        <v>0</v>
      </c>
      <c r="F919" s="18"/>
      <c r="G919" s="26"/>
      <c r="H919" s="20"/>
      <c r="N919" s="34"/>
      <c r="O919" s="63"/>
      <c r="P919" s="63"/>
      <c r="Q919" s="63"/>
    </row>
    <row r="920" spans="1:17" ht="15.75" customHeight="1" x14ac:dyDescent="0.2">
      <c r="A920" s="20"/>
      <c r="B920" s="22"/>
      <c r="C920" s="17">
        <f>IF(O920=0,IF(N920="Y",IF('Expense Categories'!$G$4="Y",G920-ROUND(E920,2)-ROUND(D920,2),Expenses!G920),G920),0)</f>
        <v>0</v>
      </c>
      <c r="D920" s="17">
        <f>IF(H920='Expense Categories'!A$2,IF(N920="Y",IF('Expense Categories'!$G$4="Y",IF(ISNUMBER(MATCH(H920,'Expense Categories'!$D$2:$D$15,0)),0,(($G920-$F920)/2)/'Expense Categories'!$I$1*'Expense Categories'!$G$1),0),0),IF(N920="Y",IF('Expense Categories'!$G$4="Y",IF(ISNUMBER(MATCH(H920,'Expense Categories'!$D$2:$D$15,0)),0,($G920-$F920)/'Expense Categories'!$I$1*'Expense Categories'!$G$1),0),0))</f>
        <v>0</v>
      </c>
      <c r="E920" s="17">
        <f>IF(H920='Expense Categories'!A$2,IF(N920="Y",IF('Expense Categories'!$G$4="Y",IF(ISNUMBER(MATCH(H920,'Expense Categories'!$D$2:$D$15,0)),0,(($G920-$F920)/2)/'Expense Categories'!$I$1*'Expense Categories'!$G$2),0),0),IF(N920="Y",IF('Expense Categories'!$G$4="Y",IF(ISNUMBER(MATCH(H920,'Expense Categories'!$D$2:$D$15,0)),0,($G920-$F920)/'Expense Categories'!$I$1*'Expense Categories'!$G$2),0),0))</f>
        <v>0</v>
      </c>
      <c r="F920" s="18"/>
      <c r="G920" s="26"/>
      <c r="H920" s="20"/>
      <c r="N920" s="34"/>
      <c r="O920" s="63"/>
      <c r="P920" s="63"/>
      <c r="Q920" s="63"/>
    </row>
    <row r="921" spans="1:17" ht="15.75" customHeight="1" x14ac:dyDescent="0.2">
      <c r="A921" s="20"/>
      <c r="B921" s="22"/>
      <c r="C921" s="17">
        <f>IF(O921=0,IF(N921="Y",IF('Expense Categories'!$G$4="Y",G921-ROUND(E921,2)-ROUND(D921,2),Expenses!G921),G921),0)</f>
        <v>0</v>
      </c>
      <c r="D921" s="17">
        <f>IF(H921='Expense Categories'!A$2,IF(N921="Y",IF('Expense Categories'!$G$4="Y",IF(ISNUMBER(MATCH(H921,'Expense Categories'!$D$2:$D$15,0)),0,(($G921-$F921)/2)/'Expense Categories'!$I$1*'Expense Categories'!$G$1),0),0),IF(N921="Y",IF('Expense Categories'!$G$4="Y",IF(ISNUMBER(MATCH(H921,'Expense Categories'!$D$2:$D$15,0)),0,($G921-$F921)/'Expense Categories'!$I$1*'Expense Categories'!$G$1),0),0))</f>
        <v>0</v>
      </c>
      <c r="E921" s="17">
        <f>IF(H921='Expense Categories'!A$2,IF(N921="Y",IF('Expense Categories'!$G$4="Y",IF(ISNUMBER(MATCH(H921,'Expense Categories'!$D$2:$D$15,0)),0,(($G921-$F921)/2)/'Expense Categories'!$I$1*'Expense Categories'!$G$2),0),0),IF(N921="Y",IF('Expense Categories'!$G$4="Y",IF(ISNUMBER(MATCH(H921,'Expense Categories'!$D$2:$D$15,0)),0,($G921-$F921)/'Expense Categories'!$I$1*'Expense Categories'!$G$2),0),0))</f>
        <v>0</v>
      </c>
      <c r="F921" s="18"/>
      <c r="G921" s="26"/>
      <c r="H921" s="20"/>
      <c r="N921" s="34"/>
      <c r="O921" s="63"/>
      <c r="P921" s="63"/>
      <c r="Q921" s="63"/>
    </row>
    <row r="922" spans="1:17" ht="15.75" customHeight="1" x14ac:dyDescent="0.2">
      <c r="A922" s="20"/>
      <c r="B922" s="22"/>
      <c r="C922" s="17">
        <f>IF(O922=0,IF(N922="Y",IF('Expense Categories'!$G$4="Y",G922-ROUND(E922,2)-ROUND(D922,2),Expenses!G922),G922),0)</f>
        <v>0</v>
      </c>
      <c r="D922" s="17">
        <f>IF(H922='Expense Categories'!A$2,IF(N922="Y",IF('Expense Categories'!$G$4="Y",IF(ISNUMBER(MATCH(H922,'Expense Categories'!$D$2:$D$15,0)),0,(($G922-$F922)/2)/'Expense Categories'!$I$1*'Expense Categories'!$G$1),0),0),IF(N922="Y",IF('Expense Categories'!$G$4="Y",IF(ISNUMBER(MATCH(H922,'Expense Categories'!$D$2:$D$15,0)),0,($G922-$F922)/'Expense Categories'!$I$1*'Expense Categories'!$G$1),0),0))</f>
        <v>0</v>
      </c>
      <c r="E922" s="17">
        <f>IF(H922='Expense Categories'!A$2,IF(N922="Y",IF('Expense Categories'!$G$4="Y",IF(ISNUMBER(MATCH(H922,'Expense Categories'!$D$2:$D$15,0)),0,(($G922-$F922)/2)/'Expense Categories'!$I$1*'Expense Categories'!$G$2),0),0),IF(N922="Y",IF('Expense Categories'!$G$4="Y",IF(ISNUMBER(MATCH(H922,'Expense Categories'!$D$2:$D$15,0)),0,($G922-$F922)/'Expense Categories'!$I$1*'Expense Categories'!$G$2),0),0))</f>
        <v>0</v>
      </c>
      <c r="F922" s="18"/>
      <c r="G922" s="26"/>
      <c r="H922" s="20"/>
      <c r="N922" s="34"/>
      <c r="O922" s="63"/>
      <c r="P922" s="63"/>
      <c r="Q922" s="63"/>
    </row>
    <row r="923" spans="1:17" ht="15.75" customHeight="1" x14ac:dyDescent="0.2">
      <c r="A923" s="20"/>
      <c r="B923" s="22"/>
      <c r="C923" s="17">
        <f>IF(O923=0,IF(N923="Y",IF('Expense Categories'!$G$4="Y",G923-ROUND(E923,2)-ROUND(D923,2),Expenses!G923),G923),0)</f>
        <v>0</v>
      </c>
      <c r="D923" s="17">
        <f>IF(H923='Expense Categories'!A$2,IF(N923="Y",IF('Expense Categories'!$G$4="Y",IF(ISNUMBER(MATCH(H923,'Expense Categories'!$D$2:$D$15,0)),0,(($G923-$F923)/2)/'Expense Categories'!$I$1*'Expense Categories'!$G$1),0),0),IF(N923="Y",IF('Expense Categories'!$G$4="Y",IF(ISNUMBER(MATCH(H923,'Expense Categories'!$D$2:$D$15,0)),0,($G923-$F923)/'Expense Categories'!$I$1*'Expense Categories'!$G$1),0),0))</f>
        <v>0</v>
      </c>
      <c r="E923" s="17">
        <f>IF(H923='Expense Categories'!A$2,IF(N923="Y",IF('Expense Categories'!$G$4="Y",IF(ISNUMBER(MATCH(H923,'Expense Categories'!$D$2:$D$15,0)),0,(($G923-$F923)/2)/'Expense Categories'!$I$1*'Expense Categories'!$G$2),0),0),IF(N923="Y",IF('Expense Categories'!$G$4="Y",IF(ISNUMBER(MATCH(H923,'Expense Categories'!$D$2:$D$15,0)),0,($G923-$F923)/'Expense Categories'!$I$1*'Expense Categories'!$G$2),0),0))</f>
        <v>0</v>
      </c>
      <c r="F923" s="18"/>
      <c r="G923" s="26"/>
      <c r="H923" s="20"/>
      <c r="N923" s="34"/>
      <c r="O923" s="63"/>
      <c r="P923" s="63"/>
      <c r="Q923" s="63"/>
    </row>
    <row r="924" spans="1:17" ht="15.75" customHeight="1" x14ac:dyDescent="0.2">
      <c r="A924" s="20"/>
      <c r="B924" s="22"/>
      <c r="C924" s="17">
        <f>IF(O924=0,IF(N924="Y",IF('Expense Categories'!$G$4="Y",G924-ROUND(E924,2)-ROUND(D924,2),Expenses!G924),G924),0)</f>
        <v>0</v>
      </c>
      <c r="D924" s="17">
        <f>IF(H924='Expense Categories'!A$2,IF(N924="Y",IF('Expense Categories'!$G$4="Y",IF(ISNUMBER(MATCH(H924,'Expense Categories'!$D$2:$D$15,0)),0,(($G924-$F924)/2)/'Expense Categories'!$I$1*'Expense Categories'!$G$1),0),0),IF(N924="Y",IF('Expense Categories'!$G$4="Y",IF(ISNUMBER(MATCH(H924,'Expense Categories'!$D$2:$D$15,0)),0,($G924-$F924)/'Expense Categories'!$I$1*'Expense Categories'!$G$1),0),0))</f>
        <v>0</v>
      </c>
      <c r="E924" s="17">
        <f>IF(H924='Expense Categories'!A$2,IF(N924="Y",IF('Expense Categories'!$G$4="Y",IF(ISNUMBER(MATCH(H924,'Expense Categories'!$D$2:$D$15,0)),0,(($G924-$F924)/2)/'Expense Categories'!$I$1*'Expense Categories'!$G$2),0),0),IF(N924="Y",IF('Expense Categories'!$G$4="Y",IF(ISNUMBER(MATCH(H924,'Expense Categories'!$D$2:$D$15,0)),0,($G924-$F924)/'Expense Categories'!$I$1*'Expense Categories'!$G$2),0),0))</f>
        <v>0</v>
      </c>
      <c r="F924" s="18"/>
      <c r="G924" s="26"/>
      <c r="H924" s="20"/>
      <c r="N924" s="34"/>
      <c r="O924" s="63"/>
      <c r="P924" s="63"/>
      <c r="Q924" s="63"/>
    </row>
    <row r="925" spans="1:17" ht="15.75" customHeight="1" x14ac:dyDescent="0.2">
      <c r="A925" s="20"/>
      <c r="B925" s="22"/>
      <c r="C925" s="17">
        <f>IF(O925=0,IF(N925="Y",IF('Expense Categories'!$G$4="Y",G925-ROUND(E925,2)-ROUND(D925,2),Expenses!G925),G925),0)</f>
        <v>0</v>
      </c>
      <c r="D925" s="17">
        <f>IF(H925='Expense Categories'!A$2,IF(N925="Y",IF('Expense Categories'!$G$4="Y",IF(ISNUMBER(MATCH(H925,'Expense Categories'!$D$2:$D$15,0)),0,(($G925-$F925)/2)/'Expense Categories'!$I$1*'Expense Categories'!$G$1),0),0),IF(N925="Y",IF('Expense Categories'!$G$4="Y",IF(ISNUMBER(MATCH(H925,'Expense Categories'!$D$2:$D$15,0)),0,($G925-$F925)/'Expense Categories'!$I$1*'Expense Categories'!$G$1),0),0))</f>
        <v>0</v>
      </c>
      <c r="E925" s="17">
        <f>IF(H925='Expense Categories'!A$2,IF(N925="Y",IF('Expense Categories'!$G$4="Y",IF(ISNUMBER(MATCH(H925,'Expense Categories'!$D$2:$D$15,0)),0,(($G925-$F925)/2)/'Expense Categories'!$I$1*'Expense Categories'!$G$2),0),0),IF(N925="Y",IF('Expense Categories'!$G$4="Y",IF(ISNUMBER(MATCH(H925,'Expense Categories'!$D$2:$D$15,0)),0,($G925-$F925)/'Expense Categories'!$I$1*'Expense Categories'!$G$2),0),0))</f>
        <v>0</v>
      </c>
      <c r="F925" s="18"/>
      <c r="G925" s="26"/>
      <c r="H925" s="20"/>
      <c r="N925" s="34"/>
      <c r="O925" s="63"/>
      <c r="P925" s="63"/>
      <c r="Q925" s="63"/>
    </row>
    <row r="926" spans="1:17" ht="15.75" customHeight="1" x14ac:dyDescent="0.2">
      <c r="A926" s="20"/>
      <c r="B926" s="22"/>
      <c r="C926" s="17">
        <f>IF(O926=0,IF(N926="Y",IF('Expense Categories'!$G$4="Y",G926-ROUND(E926,2)-ROUND(D926,2),Expenses!G926),G926),0)</f>
        <v>0</v>
      </c>
      <c r="D926" s="17">
        <f>IF(H926='Expense Categories'!A$2,IF(N926="Y",IF('Expense Categories'!$G$4="Y",IF(ISNUMBER(MATCH(H926,'Expense Categories'!$D$2:$D$15,0)),0,(($G926-$F926)/2)/'Expense Categories'!$I$1*'Expense Categories'!$G$1),0),0),IF(N926="Y",IF('Expense Categories'!$G$4="Y",IF(ISNUMBER(MATCH(H926,'Expense Categories'!$D$2:$D$15,0)),0,($G926-$F926)/'Expense Categories'!$I$1*'Expense Categories'!$G$1),0),0))</f>
        <v>0</v>
      </c>
      <c r="E926" s="17">
        <f>IF(H926='Expense Categories'!A$2,IF(N926="Y",IF('Expense Categories'!$G$4="Y",IF(ISNUMBER(MATCH(H926,'Expense Categories'!$D$2:$D$15,0)),0,(($G926-$F926)/2)/'Expense Categories'!$I$1*'Expense Categories'!$G$2),0),0),IF(N926="Y",IF('Expense Categories'!$G$4="Y",IF(ISNUMBER(MATCH(H926,'Expense Categories'!$D$2:$D$15,0)),0,($G926-$F926)/'Expense Categories'!$I$1*'Expense Categories'!$G$2),0),0))</f>
        <v>0</v>
      </c>
      <c r="F926" s="18"/>
      <c r="G926" s="26"/>
      <c r="H926" s="20"/>
      <c r="N926" s="34"/>
      <c r="O926" s="63"/>
      <c r="P926" s="63"/>
      <c r="Q926" s="63"/>
    </row>
    <row r="927" spans="1:17" ht="15.75" customHeight="1" x14ac:dyDescent="0.2">
      <c r="A927" s="20"/>
      <c r="B927" s="22"/>
      <c r="C927" s="17">
        <f>IF(O927=0,IF(N927="Y",IF('Expense Categories'!$G$4="Y",G927-ROUND(E927,2)-ROUND(D927,2),Expenses!G927),G927),0)</f>
        <v>0</v>
      </c>
      <c r="D927" s="17">
        <f>IF(H927='Expense Categories'!A$2,IF(N927="Y",IF('Expense Categories'!$G$4="Y",IF(ISNUMBER(MATCH(H927,'Expense Categories'!$D$2:$D$15,0)),0,(($G927-$F927)/2)/'Expense Categories'!$I$1*'Expense Categories'!$G$1),0),0),IF(N927="Y",IF('Expense Categories'!$G$4="Y",IF(ISNUMBER(MATCH(H927,'Expense Categories'!$D$2:$D$15,0)),0,($G927-$F927)/'Expense Categories'!$I$1*'Expense Categories'!$G$1),0),0))</f>
        <v>0</v>
      </c>
      <c r="E927" s="17">
        <f>IF(H927='Expense Categories'!A$2,IF(N927="Y",IF('Expense Categories'!$G$4="Y",IF(ISNUMBER(MATCH(H927,'Expense Categories'!$D$2:$D$15,0)),0,(($G927-$F927)/2)/'Expense Categories'!$I$1*'Expense Categories'!$G$2),0),0),IF(N927="Y",IF('Expense Categories'!$G$4="Y",IF(ISNUMBER(MATCH(H927,'Expense Categories'!$D$2:$D$15,0)),0,($G927-$F927)/'Expense Categories'!$I$1*'Expense Categories'!$G$2),0),0))</f>
        <v>0</v>
      </c>
      <c r="F927" s="18"/>
      <c r="G927" s="26"/>
      <c r="H927" s="20"/>
      <c r="N927" s="34"/>
      <c r="O927" s="63"/>
      <c r="P927" s="63"/>
      <c r="Q927" s="63"/>
    </row>
    <row r="928" spans="1:17" ht="15.75" customHeight="1" x14ac:dyDescent="0.2">
      <c r="A928" s="20"/>
      <c r="B928" s="22"/>
      <c r="C928" s="17">
        <f>IF(O928=0,IF(N928="Y",IF('Expense Categories'!$G$4="Y",G928-ROUND(E928,2)-ROUND(D928,2),Expenses!G928),G928),0)</f>
        <v>0</v>
      </c>
      <c r="D928" s="17">
        <f>IF(H928='Expense Categories'!A$2,IF(N928="Y",IF('Expense Categories'!$G$4="Y",IF(ISNUMBER(MATCH(H928,'Expense Categories'!$D$2:$D$15,0)),0,(($G928-$F928)/2)/'Expense Categories'!$I$1*'Expense Categories'!$G$1),0),0),IF(N928="Y",IF('Expense Categories'!$G$4="Y",IF(ISNUMBER(MATCH(H928,'Expense Categories'!$D$2:$D$15,0)),0,($G928-$F928)/'Expense Categories'!$I$1*'Expense Categories'!$G$1),0),0))</f>
        <v>0</v>
      </c>
      <c r="E928" s="17">
        <f>IF(H928='Expense Categories'!A$2,IF(N928="Y",IF('Expense Categories'!$G$4="Y",IF(ISNUMBER(MATCH(H928,'Expense Categories'!$D$2:$D$15,0)),0,(($G928-$F928)/2)/'Expense Categories'!$I$1*'Expense Categories'!$G$2),0),0),IF(N928="Y",IF('Expense Categories'!$G$4="Y",IF(ISNUMBER(MATCH(H928,'Expense Categories'!$D$2:$D$15,0)),0,($G928-$F928)/'Expense Categories'!$I$1*'Expense Categories'!$G$2),0),0))</f>
        <v>0</v>
      </c>
      <c r="F928" s="18"/>
      <c r="G928" s="26"/>
      <c r="H928" s="20"/>
      <c r="N928" s="34"/>
      <c r="O928" s="63"/>
      <c r="P928" s="63"/>
      <c r="Q928" s="63"/>
    </row>
    <row r="929" spans="1:17" ht="15.75" customHeight="1" x14ac:dyDescent="0.2">
      <c r="A929" s="20"/>
      <c r="B929" s="22"/>
      <c r="C929" s="17">
        <f>IF(O929=0,IF(N929="Y",IF('Expense Categories'!$G$4="Y",G929-ROUND(E929,2)-ROUND(D929,2),Expenses!G929),G929),0)</f>
        <v>0</v>
      </c>
      <c r="D929" s="17">
        <f>IF(H929='Expense Categories'!A$2,IF(N929="Y",IF('Expense Categories'!$G$4="Y",IF(ISNUMBER(MATCH(H929,'Expense Categories'!$D$2:$D$15,0)),0,(($G929-$F929)/2)/'Expense Categories'!$I$1*'Expense Categories'!$G$1),0),0),IF(N929="Y",IF('Expense Categories'!$G$4="Y",IF(ISNUMBER(MATCH(H929,'Expense Categories'!$D$2:$D$15,0)),0,($G929-$F929)/'Expense Categories'!$I$1*'Expense Categories'!$G$1),0),0))</f>
        <v>0</v>
      </c>
      <c r="E929" s="17">
        <f>IF(H929='Expense Categories'!A$2,IF(N929="Y",IF('Expense Categories'!$G$4="Y",IF(ISNUMBER(MATCH(H929,'Expense Categories'!$D$2:$D$15,0)),0,(($G929-$F929)/2)/'Expense Categories'!$I$1*'Expense Categories'!$G$2),0),0),IF(N929="Y",IF('Expense Categories'!$G$4="Y",IF(ISNUMBER(MATCH(H929,'Expense Categories'!$D$2:$D$15,0)),0,($G929-$F929)/'Expense Categories'!$I$1*'Expense Categories'!$G$2),0),0))</f>
        <v>0</v>
      </c>
      <c r="F929" s="18"/>
      <c r="G929" s="26"/>
      <c r="H929" s="20"/>
      <c r="N929" s="34"/>
      <c r="O929" s="63"/>
      <c r="P929" s="63"/>
      <c r="Q929" s="63"/>
    </row>
    <row r="930" spans="1:17" ht="15.75" customHeight="1" x14ac:dyDescent="0.2">
      <c r="A930" s="20"/>
      <c r="B930" s="22"/>
      <c r="C930" s="17">
        <f>IF(O930=0,IF(N930="Y",IF('Expense Categories'!$G$4="Y",G930-ROUND(E930,2)-ROUND(D930,2),Expenses!G930),G930),0)</f>
        <v>0</v>
      </c>
      <c r="D930" s="17">
        <f>IF(H930='Expense Categories'!A$2,IF(N930="Y",IF('Expense Categories'!$G$4="Y",IF(ISNUMBER(MATCH(H930,'Expense Categories'!$D$2:$D$15,0)),0,(($G930-$F930)/2)/'Expense Categories'!$I$1*'Expense Categories'!$G$1),0),0),IF(N930="Y",IF('Expense Categories'!$G$4="Y",IF(ISNUMBER(MATCH(H930,'Expense Categories'!$D$2:$D$15,0)),0,($G930-$F930)/'Expense Categories'!$I$1*'Expense Categories'!$G$1),0),0))</f>
        <v>0</v>
      </c>
      <c r="E930" s="17">
        <f>IF(H930='Expense Categories'!A$2,IF(N930="Y",IF('Expense Categories'!$G$4="Y",IF(ISNUMBER(MATCH(H930,'Expense Categories'!$D$2:$D$15,0)),0,(($G930-$F930)/2)/'Expense Categories'!$I$1*'Expense Categories'!$G$2),0),0),IF(N930="Y",IF('Expense Categories'!$G$4="Y",IF(ISNUMBER(MATCH(H930,'Expense Categories'!$D$2:$D$15,0)),0,($G930-$F930)/'Expense Categories'!$I$1*'Expense Categories'!$G$2),0),0))</f>
        <v>0</v>
      </c>
      <c r="F930" s="18"/>
      <c r="G930" s="26"/>
      <c r="H930" s="20"/>
      <c r="N930" s="34"/>
      <c r="O930" s="63"/>
      <c r="P930" s="63"/>
      <c r="Q930" s="63"/>
    </row>
    <row r="931" spans="1:17" ht="15.75" customHeight="1" x14ac:dyDescent="0.2">
      <c r="A931" s="20"/>
      <c r="B931" s="22"/>
      <c r="C931" s="17">
        <f>IF(O931=0,IF(N931="Y",IF('Expense Categories'!$G$4="Y",G931-ROUND(E931,2)-ROUND(D931,2),Expenses!G931),G931),0)</f>
        <v>0</v>
      </c>
      <c r="D931" s="17">
        <f>IF(H931='Expense Categories'!A$2,IF(N931="Y",IF('Expense Categories'!$G$4="Y",IF(ISNUMBER(MATCH(H931,'Expense Categories'!$D$2:$D$15,0)),0,(($G931-$F931)/2)/'Expense Categories'!$I$1*'Expense Categories'!$G$1),0),0),IF(N931="Y",IF('Expense Categories'!$G$4="Y",IF(ISNUMBER(MATCH(H931,'Expense Categories'!$D$2:$D$15,0)),0,($G931-$F931)/'Expense Categories'!$I$1*'Expense Categories'!$G$1),0),0))</f>
        <v>0</v>
      </c>
      <c r="E931" s="17">
        <f>IF(H931='Expense Categories'!A$2,IF(N931="Y",IF('Expense Categories'!$G$4="Y",IF(ISNUMBER(MATCH(H931,'Expense Categories'!$D$2:$D$15,0)),0,(($G931-$F931)/2)/'Expense Categories'!$I$1*'Expense Categories'!$G$2),0),0),IF(N931="Y",IF('Expense Categories'!$G$4="Y",IF(ISNUMBER(MATCH(H931,'Expense Categories'!$D$2:$D$15,0)),0,($G931-$F931)/'Expense Categories'!$I$1*'Expense Categories'!$G$2),0),0))</f>
        <v>0</v>
      </c>
      <c r="F931" s="18"/>
      <c r="G931" s="26"/>
      <c r="H931" s="20"/>
      <c r="N931" s="34"/>
      <c r="O931" s="63"/>
      <c r="P931" s="63"/>
      <c r="Q931" s="63"/>
    </row>
    <row r="932" spans="1:17" ht="15.75" customHeight="1" x14ac:dyDescent="0.2">
      <c r="A932" s="20"/>
      <c r="B932" s="22"/>
      <c r="C932" s="17">
        <f>IF(O932=0,IF(N932="Y",IF('Expense Categories'!$G$4="Y",G932-ROUND(E932,2)-ROUND(D932,2),Expenses!G932),G932),0)</f>
        <v>0</v>
      </c>
      <c r="D932" s="17">
        <f>IF(H932='Expense Categories'!A$2,IF(N932="Y",IF('Expense Categories'!$G$4="Y",IF(ISNUMBER(MATCH(H932,'Expense Categories'!$D$2:$D$15,0)),0,(($G932-$F932)/2)/'Expense Categories'!$I$1*'Expense Categories'!$G$1),0),0),IF(N932="Y",IF('Expense Categories'!$G$4="Y",IF(ISNUMBER(MATCH(H932,'Expense Categories'!$D$2:$D$15,0)),0,($G932-$F932)/'Expense Categories'!$I$1*'Expense Categories'!$G$1),0),0))</f>
        <v>0</v>
      </c>
      <c r="E932" s="17">
        <f>IF(H932='Expense Categories'!A$2,IF(N932="Y",IF('Expense Categories'!$G$4="Y",IF(ISNUMBER(MATCH(H932,'Expense Categories'!$D$2:$D$15,0)),0,(($G932-$F932)/2)/'Expense Categories'!$I$1*'Expense Categories'!$G$2),0),0),IF(N932="Y",IF('Expense Categories'!$G$4="Y",IF(ISNUMBER(MATCH(H932,'Expense Categories'!$D$2:$D$15,0)),0,($G932-$F932)/'Expense Categories'!$I$1*'Expense Categories'!$G$2),0),0))</f>
        <v>0</v>
      </c>
      <c r="F932" s="18"/>
      <c r="G932" s="26"/>
      <c r="H932" s="20"/>
      <c r="N932" s="34"/>
      <c r="O932" s="63"/>
      <c r="P932" s="63"/>
      <c r="Q932" s="63"/>
    </row>
    <row r="933" spans="1:17" ht="15.75" customHeight="1" x14ac:dyDescent="0.2">
      <c r="A933" s="20"/>
      <c r="B933" s="22"/>
      <c r="C933" s="17">
        <f>IF(O933=0,IF(N933="Y",IF('Expense Categories'!$G$4="Y",G933-ROUND(E933,2)-ROUND(D933,2),Expenses!G933),G933),0)</f>
        <v>0</v>
      </c>
      <c r="D933" s="17">
        <f>IF(H933='Expense Categories'!A$2,IF(N933="Y",IF('Expense Categories'!$G$4="Y",IF(ISNUMBER(MATCH(H933,'Expense Categories'!$D$2:$D$15,0)),0,(($G933-$F933)/2)/'Expense Categories'!$I$1*'Expense Categories'!$G$1),0),0),IF(N933="Y",IF('Expense Categories'!$G$4="Y",IF(ISNUMBER(MATCH(H933,'Expense Categories'!$D$2:$D$15,0)),0,($G933-$F933)/'Expense Categories'!$I$1*'Expense Categories'!$G$1),0),0))</f>
        <v>0</v>
      </c>
      <c r="E933" s="17">
        <f>IF(H933='Expense Categories'!A$2,IF(N933="Y",IF('Expense Categories'!$G$4="Y",IF(ISNUMBER(MATCH(H933,'Expense Categories'!$D$2:$D$15,0)),0,(($G933-$F933)/2)/'Expense Categories'!$I$1*'Expense Categories'!$G$2),0),0),IF(N933="Y",IF('Expense Categories'!$G$4="Y",IF(ISNUMBER(MATCH(H933,'Expense Categories'!$D$2:$D$15,0)),0,($G933-$F933)/'Expense Categories'!$I$1*'Expense Categories'!$G$2),0),0))</f>
        <v>0</v>
      </c>
      <c r="F933" s="18"/>
      <c r="G933" s="26"/>
      <c r="H933" s="20"/>
      <c r="N933" s="34"/>
      <c r="O933" s="63"/>
      <c r="P933" s="63"/>
      <c r="Q933" s="63"/>
    </row>
    <row r="934" spans="1:17" ht="15.75" customHeight="1" x14ac:dyDescent="0.2">
      <c r="A934" s="20"/>
      <c r="B934" s="22"/>
      <c r="C934" s="17">
        <f>IF(O934=0,IF(N934="Y",IF('Expense Categories'!$G$4="Y",G934-ROUND(E934,2)-ROUND(D934,2),Expenses!G934),G934),0)</f>
        <v>0</v>
      </c>
      <c r="D934" s="17">
        <f>IF(H934='Expense Categories'!A$2,IF(N934="Y",IF('Expense Categories'!$G$4="Y",IF(ISNUMBER(MATCH(H934,'Expense Categories'!$D$2:$D$15,0)),0,(($G934-$F934)/2)/'Expense Categories'!$I$1*'Expense Categories'!$G$1),0),0),IF(N934="Y",IF('Expense Categories'!$G$4="Y",IF(ISNUMBER(MATCH(H934,'Expense Categories'!$D$2:$D$15,0)),0,($G934-$F934)/'Expense Categories'!$I$1*'Expense Categories'!$G$1),0),0))</f>
        <v>0</v>
      </c>
      <c r="E934" s="17">
        <f>IF(H934='Expense Categories'!A$2,IF(N934="Y",IF('Expense Categories'!$G$4="Y",IF(ISNUMBER(MATCH(H934,'Expense Categories'!$D$2:$D$15,0)),0,(($G934-$F934)/2)/'Expense Categories'!$I$1*'Expense Categories'!$G$2),0),0),IF(N934="Y",IF('Expense Categories'!$G$4="Y",IF(ISNUMBER(MATCH(H934,'Expense Categories'!$D$2:$D$15,0)),0,($G934-$F934)/'Expense Categories'!$I$1*'Expense Categories'!$G$2),0),0))</f>
        <v>0</v>
      </c>
      <c r="F934" s="18"/>
      <c r="G934" s="26"/>
      <c r="H934" s="20"/>
      <c r="N934" s="34"/>
      <c r="O934" s="63"/>
      <c r="P934" s="63"/>
      <c r="Q934" s="63"/>
    </row>
    <row r="935" spans="1:17" ht="15.75" customHeight="1" x14ac:dyDescent="0.2">
      <c r="A935" s="20"/>
      <c r="B935" s="22"/>
      <c r="C935" s="17">
        <f>IF(O935=0,IF(N935="Y",IF('Expense Categories'!$G$4="Y",G935-ROUND(E935,2)-ROUND(D935,2),Expenses!G935),G935),0)</f>
        <v>0</v>
      </c>
      <c r="D935" s="17">
        <f>IF(H935='Expense Categories'!A$2,IF(N935="Y",IF('Expense Categories'!$G$4="Y",IF(ISNUMBER(MATCH(H935,'Expense Categories'!$D$2:$D$15,0)),0,(($G935-$F935)/2)/'Expense Categories'!$I$1*'Expense Categories'!$G$1),0),0),IF(N935="Y",IF('Expense Categories'!$G$4="Y",IF(ISNUMBER(MATCH(H935,'Expense Categories'!$D$2:$D$15,0)),0,($G935-$F935)/'Expense Categories'!$I$1*'Expense Categories'!$G$1),0),0))</f>
        <v>0</v>
      </c>
      <c r="E935" s="17">
        <f>IF(H935='Expense Categories'!A$2,IF(N935="Y",IF('Expense Categories'!$G$4="Y",IF(ISNUMBER(MATCH(H935,'Expense Categories'!$D$2:$D$15,0)),0,(($G935-$F935)/2)/'Expense Categories'!$I$1*'Expense Categories'!$G$2),0),0),IF(N935="Y",IF('Expense Categories'!$G$4="Y",IF(ISNUMBER(MATCH(H935,'Expense Categories'!$D$2:$D$15,0)),0,($G935-$F935)/'Expense Categories'!$I$1*'Expense Categories'!$G$2),0),0))</f>
        <v>0</v>
      </c>
      <c r="F935" s="18"/>
      <c r="G935" s="26"/>
      <c r="H935" s="20"/>
      <c r="N935" s="34"/>
      <c r="O935" s="63"/>
      <c r="P935" s="63"/>
      <c r="Q935" s="63"/>
    </row>
    <row r="936" spans="1:17" ht="15.75" customHeight="1" x14ac:dyDescent="0.2">
      <c r="A936" s="20"/>
      <c r="B936" s="22"/>
      <c r="C936" s="17">
        <f>IF(O936=0,IF(N936="Y",IF('Expense Categories'!$G$4="Y",G936-ROUND(E936,2)-ROUND(D936,2),Expenses!G936),G936),0)</f>
        <v>0</v>
      </c>
      <c r="D936" s="17">
        <f>IF(H936='Expense Categories'!A$2,IF(N936="Y",IF('Expense Categories'!$G$4="Y",IF(ISNUMBER(MATCH(H936,'Expense Categories'!$D$2:$D$15,0)),0,(($G936-$F936)/2)/'Expense Categories'!$I$1*'Expense Categories'!$G$1),0),0),IF(N936="Y",IF('Expense Categories'!$G$4="Y",IF(ISNUMBER(MATCH(H936,'Expense Categories'!$D$2:$D$15,0)),0,($G936-$F936)/'Expense Categories'!$I$1*'Expense Categories'!$G$1),0),0))</f>
        <v>0</v>
      </c>
      <c r="E936" s="17">
        <f>IF(H936='Expense Categories'!A$2,IF(N936="Y",IF('Expense Categories'!$G$4="Y",IF(ISNUMBER(MATCH(H936,'Expense Categories'!$D$2:$D$15,0)),0,(($G936-$F936)/2)/'Expense Categories'!$I$1*'Expense Categories'!$G$2),0),0),IF(N936="Y",IF('Expense Categories'!$G$4="Y",IF(ISNUMBER(MATCH(H936,'Expense Categories'!$D$2:$D$15,0)),0,($G936-$F936)/'Expense Categories'!$I$1*'Expense Categories'!$G$2),0),0))</f>
        <v>0</v>
      </c>
      <c r="F936" s="18"/>
      <c r="G936" s="26"/>
      <c r="H936" s="20"/>
      <c r="N936" s="34"/>
      <c r="O936" s="63"/>
      <c r="P936" s="63"/>
      <c r="Q936" s="63"/>
    </row>
    <row r="937" spans="1:17" ht="15.75" customHeight="1" x14ac:dyDescent="0.2">
      <c r="A937" s="20"/>
      <c r="B937" s="22"/>
      <c r="C937" s="17">
        <f>IF(O937=0,IF(N937="Y",IF('Expense Categories'!$G$4="Y",G937-ROUND(E937,2)-ROUND(D937,2),Expenses!G937),G937),0)</f>
        <v>0</v>
      </c>
      <c r="D937" s="17">
        <f>IF(H937='Expense Categories'!A$2,IF(N937="Y",IF('Expense Categories'!$G$4="Y",IF(ISNUMBER(MATCH(H937,'Expense Categories'!$D$2:$D$15,0)),0,(($G937-$F937)/2)/'Expense Categories'!$I$1*'Expense Categories'!$G$1),0),0),IF(N937="Y",IF('Expense Categories'!$G$4="Y",IF(ISNUMBER(MATCH(H937,'Expense Categories'!$D$2:$D$15,0)),0,($G937-$F937)/'Expense Categories'!$I$1*'Expense Categories'!$G$1),0),0))</f>
        <v>0</v>
      </c>
      <c r="E937" s="17">
        <f>IF(H937='Expense Categories'!A$2,IF(N937="Y",IF('Expense Categories'!$G$4="Y",IF(ISNUMBER(MATCH(H937,'Expense Categories'!$D$2:$D$15,0)),0,(($G937-$F937)/2)/'Expense Categories'!$I$1*'Expense Categories'!$G$2),0),0),IF(N937="Y",IF('Expense Categories'!$G$4="Y",IF(ISNUMBER(MATCH(H937,'Expense Categories'!$D$2:$D$15,0)),0,($G937-$F937)/'Expense Categories'!$I$1*'Expense Categories'!$G$2),0),0))</f>
        <v>0</v>
      </c>
      <c r="F937" s="18"/>
      <c r="G937" s="26"/>
      <c r="H937" s="20"/>
      <c r="N937" s="34"/>
      <c r="O937" s="63"/>
      <c r="P937" s="63"/>
      <c r="Q937" s="63"/>
    </row>
    <row r="938" spans="1:17" ht="15.75" customHeight="1" x14ac:dyDescent="0.2">
      <c r="A938" s="20"/>
      <c r="B938" s="22"/>
      <c r="C938" s="17">
        <f>IF(O938=0,IF(N938="Y",IF('Expense Categories'!$G$4="Y",G938-ROUND(E938,2)-ROUND(D938,2),Expenses!G938),G938),0)</f>
        <v>0</v>
      </c>
      <c r="D938" s="17">
        <f>IF(H938='Expense Categories'!A$2,IF(N938="Y",IF('Expense Categories'!$G$4="Y",IF(ISNUMBER(MATCH(H938,'Expense Categories'!$D$2:$D$15,0)),0,(($G938-$F938)/2)/'Expense Categories'!$I$1*'Expense Categories'!$G$1),0),0),IF(N938="Y",IF('Expense Categories'!$G$4="Y",IF(ISNUMBER(MATCH(H938,'Expense Categories'!$D$2:$D$15,0)),0,($G938-$F938)/'Expense Categories'!$I$1*'Expense Categories'!$G$1),0),0))</f>
        <v>0</v>
      </c>
      <c r="E938" s="17">
        <f>IF(H938='Expense Categories'!A$2,IF(N938="Y",IF('Expense Categories'!$G$4="Y",IF(ISNUMBER(MATCH(H938,'Expense Categories'!$D$2:$D$15,0)),0,(($G938-$F938)/2)/'Expense Categories'!$I$1*'Expense Categories'!$G$2),0),0),IF(N938="Y",IF('Expense Categories'!$G$4="Y",IF(ISNUMBER(MATCH(H938,'Expense Categories'!$D$2:$D$15,0)),0,($G938-$F938)/'Expense Categories'!$I$1*'Expense Categories'!$G$2),0),0))</f>
        <v>0</v>
      </c>
      <c r="F938" s="18"/>
      <c r="G938" s="26"/>
      <c r="H938" s="20"/>
      <c r="N938" s="34"/>
      <c r="O938" s="63"/>
      <c r="P938" s="63"/>
      <c r="Q938" s="63"/>
    </row>
    <row r="939" spans="1:17" ht="15.75" customHeight="1" x14ac:dyDescent="0.2">
      <c r="A939" s="20"/>
      <c r="B939" s="22"/>
      <c r="C939" s="17">
        <f>IF(O939=0,IF(N939="Y",IF('Expense Categories'!$G$4="Y",G939-ROUND(E939,2)-ROUND(D939,2),Expenses!G939),G939),0)</f>
        <v>0</v>
      </c>
      <c r="D939" s="17">
        <f>IF(H939='Expense Categories'!A$2,IF(N939="Y",IF('Expense Categories'!$G$4="Y",IF(ISNUMBER(MATCH(H939,'Expense Categories'!$D$2:$D$15,0)),0,(($G939-$F939)/2)/'Expense Categories'!$I$1*'Expense Categories'!$G$1),0),0),IF(N939="Y",IF('Expense Categories'!$G$4="Y",IF(ISNUMBER(MATCH(H939,'Expense Categories'!$D$2:$D$15,0)),0,($G939-$F939)/'Expense Categories'!$I$1*'Expense Categories'!$G$1),0),0))</f>
        <v>0</v>
      </c>
      <c r="E939" s="17">
        <f>IF(H939='Expense Categories'!A$2,IF(N939="Y",IF('Expense Categories'!$G$4="Y",IF(ISNUMBER(MATCH(H939,'Expense Categories'!$D$2:$D$15,0)),0,(($G939-$F939)/2)/'Expense Categories'!$I$1*'Expense Categories'!$G$2),0),0),IF(N939="Y",IF('Expense Categories'!$G$4="Y",IF(ISNUMBER(MATCH(H939,'Expense Categories'!$D$2:$D$15,0)),0,($G939-$F939)/'Expense Categories'!$I$1*'Expense Categories'!$G$2),0),0))</f>
        <v>0</v>
      </c>
      <c r="F939" s="18"/>
      <c r="G939" s="26"/>
      <c r="H939" s="20"/>
      <c r="N939" s="34"/>
      <c r="O939" s="63"/>
      <c r="P939" s="63"/>
      <c r="Q939" s="63"/>
    </row>
    <row r="940" spans="1:17" ht="15.75" customHeight="1" x14ac:dyDescent="0.2">
      <c r="A940" s="20"/>
      <c r="B940" s="22"/>
      <c r="C940" s="17">
        <f>IF(O940=0,IF(N940="Y",IF('Expense Categories'!$G$4="Y",G940-ROUND(E940,2)-ROUND(D940,2),Expenses!G940),G940),0)</f>
        <v>0</v>
      </c>
      <c r="D940" s="17">
        <f>IF(H940='Expense Categories'!A$2,IF(N940="Y",IF('Expense Categories'!$G$4="Y",IF(ISNUMBER(MATCH(H940,'Expense Categories'!$D$2:$D$15,0)),0,(($G940-$F940)/2)/'Expense Categories'!$I$1*'Expense Categories'!$G$1),0),0),IF(N940="Y",IF('Expense Categories'!$G$4="Y",IF(ISNUMBER(MATCH(H940,'Expense Categories'!$D$2:$D$15,0)),0,($G940-$F940)/'Expense Categories'!$I$1*'Expense Categories'!$G$1),0),0))</f>
        <v>0</v>
      </c>
      <c r="E940" s="17">
        <f>IF(H940='Expense Categories'!A$2,IF(N940="Y",IF('Expense Categories'!$G$4="Y",IF(ISNUMBER(MATCH(H940,'Expense Categories'!$D$2:$D$15,0)),0,(($G940-$F940)/2)/'Expense Categories'!$I$1*'Expense Categories'!$G$2),0),0),IF(N940="Y",IF('Expense Categories'!$G$4="Y",IF(ISNUMBER(MATCH(H940,'Expense Categories'!$D$2:$D$15,0)),0,($G940-$F940)/'Expense Categories'!$I$1*'Expense Categories'!$G$2),0),0))</f>
        <v>0</v>
      </c>
      <c r="F940" s="18"/>
      <c r="G940" s="26"/>
      <c r="H940" s="20"/>
      <c r="N940" s="34"/>
      <c r="O940" s="63"/>
      <c r="P940" s="63"/>
      <c r="Q940" s="63"/>
    </row>
    <row r="941" spans="1:17" ht="15.75" customHeight="1" x14ac:dyDescent="0.2">
      <c r="A941" s="20"/>
      <c r="B941" s="22"/>
      <c r="C941" s="17">
        <f>IF(O941=0,IF(N941="Y",IF('Expense Categories'!$G$4="Y",G941-ROUND(E941,2)-ROUND(D941,2),Expenses!G941),G941),0)</f>
        <v>0</v>
      </c>
      <c r="D941" s="17">
        <f>IF(H941='Expense Categories'!A$2,IF(N941="Y",IF('Expense Categories'!$G$4="Y",IF(ISNUMBER(MATCH(H941,'Expense Categories'!$D$2:$D$15,0)),0,(($G941-$F941)/2)/'Expense Categories'!$I$1*'Expense Categories'!$G$1),0),0),IF(N941="Y",IF('Expense Categories'!$G$4="Y",IF(ISNUMBER(MATCH(H941,'Expense Categories'!$D$2:$D$15,0)),0,($G941-$F941)/'Expense Categories'!$I$1*'Expense Categories'!$G$1),0),0))</f>
        <v>0</v>
      </c>
      <c r="E941" s="17">
        <f>IF(H941='Expense Categories'!A$2,IF(N941="Y",IF('Expense Categories'!$G$4="Y",IF(ISNUMBER(MATCH(H941,'Expense Categories'!$D$2:$D$15,0)),0,(($G941-$F941)/2)/'Expense Categories'!$I$1*'Expense Categories'!$G$2),0),0),IF(N941="Y",IF('Expense Categories'!$G$4="Y",IF(ISNUMBER(MATCH(H941,'Expense Categories'!$D$2:$D$15,0)),0,($G941-$F941)/'Expense Categories'!$I$1*'Expense Categories'!$G$2),0),0))</f>
        <v>0</v>
      </c>
      <c r="F941" s="18"/>
      <c r="G941" s="26"/>
      <c r="H941" s="20"/>
      <c r="N941" s="34"/>
      <c r="O941" s="63"/>
      <c r="P941" s="63"/>
      <c r="Q941" s="63"/>
    </row>
    <row r="942" spans="1:17" ht="15.75" customHeight="1" x14ac:dyDescent="0.2">
      <c r="A942" s="20"/>
      <c r="B942" s="22"/>
      <c r="C942" s="17">
        <f>IF(O942=0,IF(N942="Y",IF('Expense Categories'!$G$4="Y",G942-ROUND(E942,2)-ROUND(D942,2),Expenses!G942),G942),0)</f>
        <v>0</v>
      </c>
      <c r="D942" s="17">
        <f>IF(H942='Expense Categories'!A$2,IF(N942="Y",IF('Expense Categories'!$G$4="Y",IF(ISNUMBER(MATCH(H942,'Expense Categories'!$D$2:$D$15,0)),0,(($G942-$F942)/2)/'Expense Categories'!$I$1*'Expense Categories'!$G$1),0),0),IF(N942="Y",IF('Expense Categories'!$G$4="Y",IF(ISNUMBER(MATCH(H942,'Expense Categories'!$D$2:$D$15,0)),0,($G942-$F942)/'Expense Categories'!$I$1*'Expense Categories'!$G$1),0),0))</f>
        <v>0</v>
      </c>
      <c r="E942" s="17">
        <f>IF(H942='Expense Categories'!A$2,IF(N942="Y",IF('Expense Categories'!$G$4="Y",IF(ISNUMBER(MATCH(H942,'Expense Categories'!$D$2:$D$15,0)),0,(($G942-$F942)/2)/'Expense Categories'!$I$1*'Expense Categories'!$G$2),0),0),IF(N942="Y",IF('Expense Categories'!$G$4="Y",IF(ISNUMBER(MATCH(H942,'Expense Categories'!$D$2:$D$15,0)),0,($G942-$F942)/'Expense Categories'!$I$1*'Expense Categories'!$G$2),0),0))</f>
        <v>0</v>
      </c>
      <c r="F942" s="18"/>
      <c r="G942" s="26"/>
      <c r="H942" s="20"/>
      <c r="N942" s="34"/>
      <c r="O942" s="63"/>
      <c r="P942" s="63"/>
      <c r="Q942" s="63"/>
    </row>
    <row r="943" spans="1:17" ht="15.75" customHeight="1" x14ac:dyDescent="0.2">
      <c r="A943" s="20"/>
      <c r="B943" s="22"/>
      <c r="C943" s="17">
        <f>IF(O943=0,IF(N943="Y",IF('Expense Categories'!$G$4="Y",G943-ROUND(E943,2)-ROUND(D943,2),Expenses!G943),G943),0)</f>
        <v>0</v>
      </c>
      <c r="D943" s="17">
        <f>IF(H943='Expense Categories'!A$2,IF(N943="Y",IF('Expense Categories'!$G$4="Y",IF(ISNUMBER(MATCH(H943,'Expense Categories'!$D$2:$D$15,0)),0,(($G943-$F943)/2)/'Expense Categories'!$I$1*'Expense Categories'!$G$1),0),0),IF(N943="Y",IF('Expense Categories'!$G$4="Y",IF(ISNUMBER(MATCH(H943,'Expense Categories'!$D$2:$D$15,0)),0,($G943-$F943)/'Expense Categories'!$I$1*'Expense Categories'!$G$1),0),0))</f>
        <v>0</v>
      </c>
      <c r="E943" s="17">
        <f>IF(H943='Expense Categories'!A$2,IF(N943="Y",IF('Expense Categories'!$G$4="Y",IF(ISNUMBER(MATCH(H943,'Expense Categories'!$D$2:$D$15,0)),0,(($G943-$F943)/2)/'Expense Categories'!$I$1*'Expense Categories'!$G$2),0),0),IF(N943="Y",IF('Expense Categories'!$G$4="Y",IF(ISNUMBER(MATCH(H943,'Expense Categories'!$D$2:$D$15,0)),0,($G943-$F943)/'Expense Categories'!$I$1*'Expense Categories'!$G$2),0),0))</f>
        <v>0</v>
      </c>
      <c r="F943" s="18"/>
      <c r="G943" s="26"/>
      <c r="H943" s="20"/>
      <c r="N943" s="34"/>
      <c r="O943" s="63"/>
      <c r="P943" s="63"/>
      <c r="Q943" s="63"/>
    </row>
    <row r="944" spans="1:17" ht="15.75" customHeight="1" x14ac:dyDescent="0.2">
      <c r="A944" s="20"/>
      <c r="B944" s="22"/>
      <c r="C944" s="17">
        <f>IF(O944=0,IF(N944="Y",IF('Expense Categories'!$G$4="Y",G944-ROUND(E944,2)-ROUND(D944,2),Expenses!G944),G944),0)</f>
        <v>0</v>
      </c>
      <c r="D944" s="17">
        <f>IF(H944='Expense Categories'!A$2,IF(N944="Y",IF('Expense Categories'!$G$4="Y",IF(ISNUMBER(MATCH(H944,'Expense Categories'!$D$2:$D$15,0)),0,(($G944-$F944)/2)/'Expense Categories'!$I$1*'Expense Categories'!$G$1),0),0),IF(N944="Y",IF('Expense Categories'!$G$4="Y",IF(ISNUMBER(MATCH(H944,'Expense Categories'!$D$2:$D$15,0)),0,($G944-$F944)/'Expense Categories'!$I$1*'Expense Categories'!$G$1),0),0))</f>
        <v>0</v>
      </c>
      <c r="E944" s="17">
        <f>IF(H944='Expense Categories'!A$2,IF(N944="Y",IF('Expense Categories'!$G$4="Y",IF(ISNUMBER(MATCH(H944,'Expense Categories'!$D$2:$D$15,0)),0,(($G944-$F944)/2)/'Expense Categories'!$I$1*'Expense Categories'!$G$2),0),0),IF(N944="Y",IF('Expense Categories'!$G$4="Y",IF(ISNUMBER(MATCH(H944,'Expense Categories'!$D$2:$D$15,0)),0,($G944-$F944)/'Expense Categories'!$I$1*'Expense Categories'!$G$2),0),0))</f>
        <v>0</v>
      </c>
      <c r="F944" s="18"/>
      <c r="G944" s="26"/>
      <c r="H944" s="20"/>
      <c r="N944" s="34"/>
      <c r="O944" s="63"/>
      <c r="P944" s="63"/>
      <c r="Q944" s="63"/>
    </row>
    <row r="945" spans="1:17" ht="15.75" customHeight="1" x14ac:dyDescent="0.2">
      <c r="A945" s="20"/>
      <c r="B945" s="22"/>
      <c r="C945" s="17">
        <f>IF(O945=0,IF(N945="Y",IF('Expense Categories'!$G$4="Y",G945-ROUND(E945,2)-ROUND(D945,2),Expenses!G945),G945),0)</f>
        <v>0</v>
      </c>
      <c r="D945" s="17">
        <f>IF(H945='Expense Categories'!A$2,IF(N945="Y",IF('Expense Categories'!$G$4="Y",IF(ISNUMBER(MATCH(H945,'Expense Categories'!$D$2:$D$15,0)),0,(($G945-$F945)/2)/'Expense Categories'!$I$1*'Expense Categories'!$G$1),0),0),IF(N945="Y",IF('Expense Categories'!$G$4="Y",IF(ISNUMBER(MATCH(H945,'Expense Categories'!$D$2:$D$15,0)),0,($G945-$F945)/'Expense Categories'!$I$1*'Expense Categories'!$G$1),0),0))</f>
        <v>0</v>
      </c>
      <c r="E945" s="17">
        <f>IF(H945='Expense Categories'!A$2,IF(N945="Y",IF('Expense Categories'!$G$4="Y",IF(ISNUMBER(MATCH(H945,'Expense Categories'!$D$2:$D$15,0)),0,(($G945-$F945)/2)/'Expense Categories'!$I$1*'Expense Categories'!$G$2),0),0),IF(N945="Y",IF('Expense Categories'!$G$4="Y",IF(ISNUMBER(MATCH(H945,'Expense Categories'!$D$2:$D$15,0)),0,($G945-$F945)/'Expense Categories'!$I$1*'Expense Categories'!$G$2),0),0))</f>
        <v>0</v>
      </c>
      <c r="F945" s="18"/>
      <c r="G945" s="26"/>
      <c r="H945" s="20"/>
      <c r="N945" s="34"/>
      <c r="O945" s="63"/>
      <c r="P945" s="63"/>
      <c r="Q945" s="63"/>
    </row>
    <row r="946" spans="1:17" ht="15.75" customHeight="1" x14ac:dyDescent="0.2">
      <c r="A946" s="20"/>
      <c r="B946" s="22"/>
      <c r="C946" s="17">
        <f>IF(O946=0,IF(N946="Y",IF('Expense Categories'!$G$4="Y",G946-ROUND(E946,2)-ROUND(D946,2),Expenses!G946),G946),0)</f>
        <v>0</v>
      </c>
      <c r="D946" s="17">
        <f>IF(H946='Expense Categories'!A$2,IF(N946="Y",IF('Expense Categories'!$G$4="Y",IF(ISNUMBER(MATCH(H946,'Expense Categories'!$D$2:$D$15,0)),0,(($G946-$F946)/2)/'Expense Categories'!$I$1*'Expense Categories'!$G$1),0),0),IF(N946="Y",IF('Expense Categories'!$G$4="Y",IF(ISNUMBER(MATCH(H946,'Expense Categories'!$D$2:$D$15,0)),0,($G946-$F946)/'Expense Categories'!$I$1*'Expense Categories'!$G$1),0),0))</f>
        <v>0</v>
      </c>
      <c r="E946" s="17">
        <f>IF(H946='Expense Categories'!A$2,IF(N946="Y",IF('Expense Categories'!$G$4="Y",IF(ISNUMBER(MATCH(H946,'Expense Categories'!$D$2:$D$15,0)),0,(($G946-$F946)/2)/'Expense Categories'!$I$1*'Expense Categories'!$G$2),0),0),IF(N946="Y",IF('Expense Categories'!$G$4="Y",IF(ISNUMBER(MATCH(H946,'Expense Categories'!$D$2:$D$15,0)),0,($G946-$F946)/'Expense Categories'!$I$1*'Expense Categories'!$G$2),0),0))</f>
        <v>0</v>
      </c>
      <c r="F946" s="18"/>
      <c r="G946" s="26"/>
      <c r="H946" s="20"/>
      <c r="N946" s="34"/>
      <c r="O946" s="63"/>
      <c r="P946" s="63"/>
      <c r="Q946" s="63"/>
    </row>
    <row r="947" spans="1:17" ht="15.75" customHeight="1" x14ac:dyDescent="0.2">
      <c r="A947" s="20"/>
      <c r="B947" s="22"/>
      <c r="C947" s="17">
        <f>IF(O947=0,IF(N947="Y",IF('Expense Categories'!$G$4="Y",G947-ROUND(E947,2)-ROUND(D947,2),Expenses!G947),G947),0)</f>
        <v>0</v>
      </c>
      <c r="D947" s="17">
        <f>IF(H947='Expense Categories'!A$2,IF(N947="Y",IF('Expense Categories'!$G$4="Y",IF(ISNUMBER(MATCH(H947,'Expense Categories'!$D$2:$D$15,0)),0,(($G947-$F947)/2)/'Expense Categories'!$I$1*'Expense Categories'!$G$1),0),0),IF(N947="Y",IF('Expense Categories'!$G$4="Y",IF(ISNUMBER(MATCH(H947,'Expense Categories'!$D$2:$D$15,0)),0,($G947-$F947)/'Expense Categories'!$I$1*'Expense Categories'!$G$1),0),0))</f>
        <v>0</v>
      </c>
      <c r="E947" s="17">
        <f>IF(H947='Expense Categories'!A$2,IF(N947="Y",IF('Expense Categories'!$G$4="Y",IF(ISNUMBER(MATCH(H947,'Expense Categories'!$D$2:$D$15,0)),0,(($G947-$F947)/2)/'Expense Categories'!$I$1*'Expense Categories'!$G$2),0),0),IF(N947="Y",IF('Expense Categories'!$G$4="Y",IF(ISNUMBER(MATCH(H947,'Expense Categories'!$D$2:$D$15,0)),0,($G947-$F947)/'Expense Categories'!$I$1*'Expense Categories'!$G$2),0),0))</f>
        <v>0</v>
      </c>
      <c r="F947" s="18"/>
      <c r="G947" s="26"/>
      <c r="H947" s="20"/>
      <c r="N947" s="34"/>
      <c r="O947" s="63"/>
      <c r="P947" s="63"/>
      <c r="Q947" s="63"/>
    </row>
    <row r="948" spans="1:17" ht="15.75" customHeight="1" x14ac:dyDescent="0.2">
      <c r="A948" s="20"/>
      <c r="B948" s="22"/>
      <c r="C948" s="17">
        <f>IF(O948=0,IF(N948="Y",IF('Expense Categories'!$G$4="Y",G948-ROUND(E948,2)-ROUND(D948,2),Expenses!G948),G948),0)</f>
        <v>0</v>
      </c>
      <c r="D948" s="17">
        <f>IF(H948='Expense Categories'!A$2,IF(N948="Y",IF('Expense Categories'!$G$4="Y",IF(ISNUMBER(MATCH(H948,'Expense Categories'!$D$2:$D$15,0)),0,(($G948-$F948)/2)/'Expense Categories'!$I$1*'Expense Categories'!$G$1),0),0),IF(N948="Y",IF('Expense Categories'!$G$4="Y",IF(ISNUMBER(MATCH(H948,'Expense Categories'!$D$2:$D$15,0)),0,($G948-$F948)/'Expense Categories'!$I$1*'Expense Categories'!$G$1),0),0))</f>
        <v>0</v>
      </c>
      <c r="E948" s="17">
        <f>IF(H948='Expense Categories'!A$2,IF(N948="Y",IF('Expense Categories'!$G$4="Y",IF(ISNUMBER(MATCH(H948,'Expense Categories'!$D$2:$D$15,0)),0,(($G948-$F948)/2)/'Expense Categories'!$I$1*'Expense Categories'!$G$2),0),0),IF(N948="Y",IF('Expense Categories'!$G$4="Y",IF(ISNUMBER(MATCH(H948,'Expense Categories'!$D$2:$D$15,0)),0,($G948-$F948)/'Expense Categories'!$I$1*'Expense Categories'!$G$2),0),0))</f>
        <v>0</v>
      </c>
      <c r="F948" s="18"/>
      <c r="G948" s="26"/>
      <c r="H948" s="20"/>
      <c r="N948" s="34"/>
      <c r="O948" s="63"/>
      <c r="P948" s="63"/>
      <c r="Q948" s="63"/>
    </row>
    <row r="949" spans="1:17" ht="15.75" customHeight="1" x14ac:dyDescent="0.2">
      <c r="A949" s="20"/>
      <c r="B949" s="22"/>
      <c r="C949" s="17">
        <f>IF(O949=0,IF(N949="Y",IF('Expense Categories'!$G$4="Y",G949-ROUND(E949,2)-ROUND(D949,2),Expenses!G949),G949),0)</f>
        <v>0</v>
      </c>
      <c r="D949" s="17">
        <f>IF(H949='Expense Categories'!A$2,IF(N949="Y",IF('Expense Categories'!$G$4="Y",IF(ISNUMBER(MATCH(H949,'Expense Categories'!$D$2:$D$15,0)),0,(($G949-$F949)/2)/'Expense Categories'!$I$1*'Expense Categories'!$G$1),0),0),IF(N949="Y",IF('Expense Categories'!$G$4="Y",IF(ISNUMBER(MATCH(H949,'Expense Categories'!$D$2:$D$15,0)),0,($G949-$F949)/'Expense Categories'!$I$1*'Expense Categories'!$G$1),0),0))</f>
        <v>0</v>
      </c>
      <c r="E949" s="17">
        <f>IF(H949='Expense Categories'!A$2,IF(N949="Y",IF('Expense Categories'!$G$4="Y",IF(ISNUMBER(MATCH(H949,'Expense Categories'!$D$2:$D$15,0)),0,(($G949-$F949)/2)/'Expense Categories'!$I$1*'Expense Categories'!$G$2),0),0),IF(N949="Y",IF('Expense Categories'!$G$4="Y",IF(ISNUMBER(MATCH(H949,'Expense Categories'!$D$2:$D$15,0)),0,($G949-$F949)/'Expense Categories'!$I$1*'Expense Categories'!$G$2),0),0))</f>
        <v>0</v>
      </c>
      <c r="F949" s="18"/>
      <c r="G949" s="26"/>
      <c r="H949" s="20"/>
      <c r="N949" s="34"/>
      <c r="O949" s="63"/>
      <c r="P949" s="63"/>
      <c r="Q949" s="63"/>
    </row>
    <row r="950" spans="1:17" ht="15.75" customHeight="1" x14ac:dyDescent="0.2">
      <c r="A950" s="20"/>
      <c r="B950" s="22"/>
      <c r="C950" s="17">
        <f>IF(O950=0,IF(N950="Y",IF('Expense Categories'!$G$4="Y",G950-ROUND(E950,2)-ROUND(D950,2),Expenses!G950),G950),0)</f>
        <v>0</v>
      </c>
      <c r="D950" s="17">
        <f>IF(H950='Expense Categories'!A$2,IF(N950="Y",IF('Expense Categories'!$G$4="Y",IF(ISNUMBER(MATCH(H950,'Expense Categories'!$D$2:$D$15,0)),0,(($G950-$F950)/2)/'Expense Categories'!$I$1*'Expense Categories'!$G$1),0),0),IF(N950="Y",IF('Expense Categories'!$G$4="Y",IF(ISNUMBER(MATCH(H950,'Expense Categories'!$D$2:$D$15,0)),0,($G950-$F950)/'Expense Categories'!$I$1*'Expense Categories'!$G$1),0),0))</f>
        <v>0</v>
      </c>
      <c r="E950" s="17">
        <f>IF(H950='Expense Categories'!A$2,IF(N950="Y",IF('Expense Categories'!$G$4="Y",IF(ISNUMBER(MATCH(H950,'Expense Categories'!$D$2:$D$15,0)),0,(($G950-$F950)/2)/'Expense Categories'!$I$1*'Expense Categories'!$G$2),0),0),IF(N950="Y",IF('Expense Categories'!$G$4="Y",IF(ISNUMBER(MATCH(H950,'Expense Categories'!$D$2:$D$15,0)),0,($G950-$F950)/'Expense Categories'!$I$1*'Expense Categories'!$G$2),0),0))</f>
        <v>0</v>
      </c>
      <c r="F950" s="18"/>
      <c r="G950" s="26"/>
      <c r="H950" s="20"/>
      <c r="N950" s="34"/>
      <c r="O950" s="63"/>
      <c r="P950" s="63"/>
      <c r="Q950" s="63"/>
    </row>
    <row r="951" spans="1:17" ht="15.75" customHeight="1" x14ac:dyDescent="0.2">
      <c r="A951" s="20"/>
      <c r="B951" s="22"/>
      <c r="C951" s="17">
        <f>IF(O951=0,IF(N951="Y",IF('Expense Categories'!$G$4="Y",G951-ROUND(E951,2)-ROUND(D951,2),Expenses!G951),G951),0)</f>
        <v>0</v>
      </c>
      <c r="D951" s="17">
        <f>IF(H951='Expense Categories'!A$2,IF(N951="Y",IF('Expense Categories'!$G$4="Y",IF(ISNUMBER(MATCH(H951,'Expense Categories'!$D$2:$D$15,0)),0,(($G951-$F951)/2)/'Expense Categories'!$I$1*'Expense Categories'!$G$1),0),0),IF(N951="Y",IF('Expense Categories'!$G$4="Y",IF(ISNUMBER(MATCH(H951,'Expense Categories'!$D$2:$D$15,0)),0,($G951-$F951)/'Expense Categories'!$I$1*'Expense Categories'!$G$1),0),0))</f>
        <v>0</v>
      </c>
      <c r="E951" s="17">
        <f>IF(H951='Expense Categories'!A$2,IF(N951="Y",IF('Expense Categories'!$G$4="Y",IF(ISNUMBER(MATCH(H951,'Expense Categories'!$D$2:$D$15,0)),0,(($G951-$F951)/2)/'Expense Categories'!$I$1*'Expense Categories'!$G$2),0),0),IF(N951="Y",IF('Expense Categories'!$G$4="Y",IF(ISNUMBER(MATCH(H951,'Expense Categories'!$D$2:$D$15,0)),0,($G951-$F951)/'Expense Categories'!$I$1*'Expense Categories'!$G$2),0),0))</f>
        <v>0</v>
      </c>
      <c r="F951" s="18"/>
      <c r="G951" s="26"/>
      <c r="H951" s="20"/>
      <c r="N951" s="34"/>
      <c r="O951" s="63"/>
      <c r="P951" s="63"/>
      <c r="Q951" s="63"/>
    </row>
    <row r="952" spans="1:17" ht="15.75" customHeight="1" x14ac:dyDescent="0.2">
      <c r="A952" s="20"/>
      <c r="B952" s="22"/>
      <c r="C952" s="17">
        <f>IF(O952=0,IF(N952="Y",IF('Expense Categories'!$G$4="Y",G952-ROUND(E952,2)-ROUND(D952,2),Expenses!G952),G952),0)</f>
        <v>0</v>
      </c>
      <c r="D952" s="17">
        <f>IF(H952='Expense Categories'!A$2,IF(N952="Y",IF('Expense Categories'!$G$4="Y",IF(ISNUMBER(MATCH(H952,'Expense Categories'!$D$2:$D$15,0)),0,(($G952-$F952)/2)/'Expense Categories'!$I$1*'Expense Categories'!$G$1),0),0),IF(N952="Y",IF('Expense Categories'!$G$4="Y",IF(ISNUMBER(MATCH(H952,'Expense Categories'!$D$2:$D$15,0)),0,($G952-$F952)/'Expense Categories'!$I$1*'Expense Categories'!$G$1),0),0))</f>
        <v>0</v>
      </c>
      <c r="E952" s="17">
        <f>IF(H952='Expense Categories'!A$2,IF(N952="Y",IF('Expense Categories'!$G$4="Y",IF(ISNUMBER(MATCH(H952,'Expense Categories'!$D$2:$D$15,0)),0,(($G952-$F952)/2)/'Expense Categories'!$I$1*'Expense Categories'!$G$2),0),0),IF(N952="Y",IF('Expense Categories'!$G$4="Y",IF(ISNUMBER(MATCH(H952,'Expense Categories'!$D$2:$D$15,0)),0,($G952-$F952)/'Expense Categories'!$I$1*'Expense Categories'!$G$2),0),0))</f>
        <v>0</v>
      </c>
      <c r="F952" s="18"/>
      <c r="G952" s="26"/>
      <c r="H952" s="20"/>
      <c r="N952" s="34"/>
      <c r="O952" s="63"/>
      <c r="P952" s="63"/>
      <c r="Q952" s="63"/>
    </row>
    <row r="953" spans="1:17" ht="15.75" customHeight="1" x14ac:dyDescent="0.2">
      <c r="A953" s="20"/>
      <c r="B953" s="22"/>
      <c r="C953" s="17">
        <f>IF(O953=0,IF(N953="Y",IF('Expense Categories'!$G$4="Y",G953-ROUND(E953,2)-ROUND(D953,2),Expenses!G953),G953),0)</f>
        <v>0</v>
      </c>
      <c r="D953" s="17">
        <f>IF(H953='Expense Categories'!A$2,IF(N953="Y",IF('Expense Categories'!$G$4="Y",IF(ISNUMBER(MATCH(H953,'Expense Categories'!$D$2:$D$15,0)),0,(($G953-$F953)/2)/'Expense Categories'!$I$1*'Expense Categories'!$G$1),0),0),IF(N953="Y",IF('Expense Categories'!$G$4="Y",IF(ISNUMBER(MATCH(H953,'Expense Categories'!$D$2:$D$15,0)),0,($G953-$F953)/'Expense Categories'!$I$1*'Expense Categories'!$G$1),0),0))</f>
        <v>0</v>
      </c>
      <c r="E953" s="17">
        <f>IF(H953='Expense Categories'!A$2,IF(N953="Y",IF('Expense Categories'!$G$4="Y",IF(ISNUMBER(MATCH(H953,'Expense Categories'!$D$2:$D$15,0)),0,(($G953-$F953)/2)/'Expense Categories'!$I$1*'Expense Categories'!$G$2),0),0),IF(N953="Y",IF('Expense Categories'!$G$4="Y",IF(ISNUMBER(MATCH(H953,'Expense Categories'!$D$2:$D$15,0)),0,($G953-$F953)/'Expense Categories'!$I$1*'Expense Categories'!$G$2),0),0))</f>
        <v>0</v>
      </c>
      <c r="F953" s="18"/>
      <c r="G953" s="26"/>
      <c r="H953" s="20"/>
      <c r="N953" s="34"/>
      <c r="O953" s="63"/>
      <c r="P953" s="63"/>
      <c r="Q953" s="63"/>
    </row>
    <row r="954" spans="1:17" ht="15.75" customHeight="1" x14ac:dyDescent="0.2">
      <c r="A954" s="20"/>
      <c r="B954" s="22"/>
      <c r="C954" s="17">
        <f>IF(O954=0,IF(N954="Y",IF('Expense Categories'!$G$4="Y",G954-ROUND(E954,2)-ROUND(D954,2),Expenses!G954),G954),0)</f>
        <v>0</v>
      </c>
      <c r="D954" s="17">
        <f>IF(H954='Expense Categories'!A$2,IF(N954="Y",IF('Expense Categories'!$G$4="Y",IF(ISNUMBER(MATCH(H954,'Expense Categories'!$D$2:$D$15,0)),0,(($G954-$F954)/2)/'Expense Categories'!$I$1*'Expense Categories'!$G$1),0),0),IF(N954="Y",IF('Expense Categories'!$G$4="Y",IF(ISNUMBER(MATCH(H954,'Expense Categories'!$D$2:$D$15,0)),0,($G954-$F954)/'Expense Categories'!$I$1*'Expense Categories'!$G$1),0),0))</f>
        <v>0</v>
      </c>
      <c r="E954" s="17">
        <f>IF(H954='Expense Categories'!A$2,IF(N954="Y",IF('Expense Categories'!$G$4="Y",IF(ISNUMBER(MATCH(H954,'Expense Categories'!$D$2:$D$15,0)),0,(($G954-$F954)/2)/'Expense Categories'!$I$1*'Expense Categories'!$G$2),0),0),IF(N954="Y",IF('Expense Categories'!$G$4="Y",IF(ISNUMBER(MATCH(H954,'Expense Categories'!$D$2:$D$15,0)),0,($G954-$F954)/'Expense Categories'!$I$1*'Expense Categories'!$G$2),0),0))</f>
        <v>0</v>
      </c>
      <c r="F954" s="18"/>
      <c r="G954" s="26"/>
      <c r="H954" s="20"/>
      <c r="N954" s="34"/>
      <c r="O954" s="63"/>
      <c r="P954" s="63"/>
      <c r="Q954" s="63"/>
    </row>
    <row r="955" spans="1:17" ht="15.75" customHeight="1" x14ac:dyDescent="0.2">
      <c r="A955" s="20"/>
      <c r="B955" s="22"/>
      <c r="C955" s="17">
        <f>IF(O955=0,IF(N955="Y",IF('Expense Categories'!$G$4="Y",G955-ROUND(E955,2)-ROUND(D955,2),Expenses!G955),G955),0)</f>
        <v>0</v>
      </c>
      <c r="D955" s="17">
        <f>IF(H955='Expense Categories'!A$2,IF(N955="Y",IF('Expense Categories'!$G$4="Y",IF(ISNUMBER(MATCH(H955,'Expense Categories'!$D$2:$D$15,0)),0,(($G955-$F955)/2)/'Expense Categories'!$I$1*'Expense Categories'!$G$1),0),0),IF(N955="Y",IF('Expense Categories'!$G$4="Y",IF(ISNUMBER(MATCH(H955,'Expense Categories'!$D$2:$D$15,0)),0,($G955-$F955)/'Expense Categories'!$I$1*'Expense Categories'!$G$1),0),0))</f>
        <v>0</v>
      </c>
      <c r="E955" s="17">
        <f>IF(H955='Expense Categories'!A$2,IF(N955="Y",IF('Expense Categories'!$G$4="Y",IF(ISNUMBER(MATCH(H955,'Expense Categories'!$D$2:$D$15,0)),0,(($G955-$F955)/2)/'Expense Categories'!$I$1*'Expense Categories'!$G$2),0),0),IF(N955="Y",IF('Expense Categories'!$G$4="Y",IF(ISNUMBER(MATCH(H955,'Expense Categories'!$D$2:$D$15,0)),0,($G955-$F955)/'Expense Categories'!$I$1*'Expense Categories'!$G$2),0),0))</f>
        <v>0</v>
      </c>
      <c r="F955" s="18"/>
      <c r="G955" s="26"/>
      <c r="H955" s="20"/>
      <c r="N955" s="34"/>
      <c r="O955" s="63"/>
      <c r="P955" s="63"/>
      <c r="Q955" s="63"/>
    </row>
    <row r="956" spans="1:17" ht="15.75" customHeight="1" x14ac:dyDescent="0.2">
      <c r="A956" s="20"/>
      <c r="B956" s="22"/>
      <c r="C956" s="17">
        <f>IF(O956=0,IF(N956="Y",IF('Expense Categories'!$G$4="Y",G956-ROUND(E956,2)-ROUND(D956,2),Expenses!G956),G956),0)</f>
        <v>0</v>
      </c>
      <c r="D956" s="17">
        <f>IF(H956='Expense Categories'!A$2,IF(N956="Y",IF('Expense Categories'!$G$4="Y",IF(ISNUMBER(MATCH(H956,'Expense Categories'!$D$2:$D$15,0)),0,(($G956-$F956)/2)/'Expense Categories'!$I$1*'Expense Categories'!$G$1),0),0),IF(N956="Y",IF('Expense Categories'!$G$4="Y",IF(ISNUMBER(MATCH(H956,'Expense Categories'!$D$2:$D$15,0)),0,($G956-$F956)/'Expense Categories'!$I$1*'Expense Categories'!$G$1),0),0))</f>
        <v>0</v>
      </c>
      <c r="E956" s="17">
        <f>IF(H956='Expense Categories'!A$2,IF(N956="Y",IF('Expense Categories'!$G$4="Y",IF(ISNUMBER(MATCH(H956,'Expense Categories'!$D$2:$D$15,0)),0,(($G956-$F956)/2)/'Expense Categories'!$I$1*'Expense Categories'!$G$2),0),0),IF(N956="Y",IF('Expense Categories'!$G$4="Y",IF(ISNUMBER(MATCH(H956,'Expense Categories'!$D$2:$D$15,0)),0,($G956-$F956)/'Expense Categories'!$I$1*'Expense Categories'!$G$2),0),0))</f>
        <v>0</v>
      </c>
      <c r="F956" s="18"/>
      <c r="G956" s="26"/>
      <c r="H956" s="20"/>
      <c r="N956" s="34"/>
      <c r="O956" s="63"/>
      <c r="P956" s="63"/>
      <c r="Q956" s="63"/>
    </row>
    <row r="957" spans="1:17" ht="15.75" customHeight="1" x14ac:dyDescent="0.2">
      <c r="A957" s="20"/>
      <c r="B957" s="22"/>
      <c r="C957" s="17">
        <f>IF(O957=0,IF(N957="Y",IF('Expense Categories'!$G$4="Y",G957-ROUND(E957,2)-ROUND(D957,2),Expenses!G957),G957),0)</f>
        <v>0</v>
      </c>
      <c r="D957" s="17">
        <f>IF(H957='Expense Categories'!A$2,IF(N957="Y",IF('Expense Categories'!$G$4="Y",IF(ISNUMBER(MATCH(H957,'Expense Categories'!$D$2:$D$15,0)),0,(($G957-$F957)/2)/'Expense Categories'!$I$1*'Expense Categories'!$G$1),0),0),IF(N957="Y",IF('Expense Categories'!$G$4="Y",IF(ISNUMBER(MATCH(H957,'Expense Categories'!$D$2:$D$15,0)),0,($G957-$F957)/'Expense Categories'!$I$1*'Expense Categories'!$G$1),0),0))</f>
        <v>0</v>
      </c>
      <c r="E957" s="17">
        <f>IF(H957='Expense Categories'!A$2,IF(N957="Y",IF('Expense Categories'!$G$4="Y",IF(ISNUMBER(MATCH(H957,'Expense Categories'!$D$2:$D$15,0)),0,(($G957-$F957)/2)/'Expense Categories'!$I$1*'Expense Categories'!$G$2),0),0),IF(N957="Y",IF('Expense Categories'!$G$4="Y",IF(ISNUMBER(MATCH(H957,'Expense Categories'!$D$2:$D$15,0)),0,($G957-$F957)/'Expense Categories'!$I$1*'Expense Categories'!$G$2),0),0))</f>
        <v>0</v>
      </c>
      <c r="F957" s="18"/>
      <c r="G957" s="26"/>
      <c r="H957" s="20"/>
      <c r="N957" s="34"/>
      <c r="O957" s="63"/>
      <c r="P957" s="63"/>
      <c r="Q957" s="63"/>
    </row>
    <row r="958" spans="1:17" ht="15.75" customHeight="1" x14ac:dyDescent="0.2">
      <c r="A958" s="20"/>
      <c r="B958" s="22"/>
      <c r="C958" s="17">
        <f>IF(O958=0,IF(N958="Y",IF('Expense Categories'!$G$4="Y",G958-ROUND(E958,2)-ROUND(D958,2),Expenses!G958),G958),0)</f>
        <v>0</v>
      </c>
      <c r="D958" s="17">
        <f>IF(H958='Expense Categories'!A$2,IF(N958="Y",IF('Expense Categories'!$G$4="Y",IF(ISNUMBER(MATCH(H958,'Expense Categories'!$D$2:$D$15,0)),0,(($G958-$F958)/2)/'Expense Categories'!$I$1*'Expense Categories'!$G$1),0),0),IF(N958="Y",IF('Expense Categories'!$G$4="Y",IF(ISNUMBER(MATCH(H958,'Expense Categories'!$D$2:$D$15,0)),0,($G958-$F958)/'Expense Categories'!$I$1*'Expense Categories'!$G$1),0),0))</f>
        <v>0</v>
      </c>
      <c r="E958" s="17">
        <f>IF(H958='Expense Categories'!A$2,IF(N958="Y",IF('Expense Categories'!$G$4="Y",IF(ISNUMBER(MATCH(H958,'Expense Categories'!$D$2:$D$15,0)),0,(($G958-$F958)/2)/'Expense Categories'!$I$1*'Expense Categories'!$G$2),0),0),IF(N958="Y",IF('Expense Categories'!$G$4="Y",IF(ISNUMBER(MATCH(H958,'Expense Categories'!$D$2:$D$15,0)),0,($G958-$F958)/'Expense Categories'!$I$1*'Expense Categories'!$G$2),0),0))</f>
        <v>0</v>
      </c>
      <c r="F958" s="18"/>
      <c r="G958" s="26"/>
      <c r="H958" s="20"/>
      <c r="N958" s="34"/>
      <c r="O958" s="63"/>
      <c r="P958" s="63"/>
      <c r="Q958" s="63"/>
    </row>
    <row r="959" spans="1:17" ht="15.75" customHeight="1" x14ac:dyDescent="0.2">
      <c r="A959" s="20"/>
      <c r="B959" s="22"/>
      <c r="C959" s="17">
        <f>IF(O959=0,IF(N959="Y",IF('Expense Categories'!$G$4="Y",G959-ROUND(E959,2)-ROUND(D959,2),Expenses!G959),G959),0)</f>
        <v>0</v>
      </c>
      <c r="D959" s="17">
        <f>IF(H959='Expense Categories'!A$2,IF(N959="Y",IF('Expense Categories'!$G$4="Y",IF(ISNUMBER(MATCH(H959,'Expense Categories'!$D$2:$D$15,0)),0,(($G959-$F959)/2)/'Expense Categories'!$I$1*'Expense Categories'!$G$1),0),0),IF(N959="Y",IF('Expense Categories'!$G$4="Y",IF(ISNUMBER(MATCH(H959,'Expense Categories'!$D$2:$D$15,0)),0,($G959-$F959)/'Expense Categories'!$I$1*'Expense Categories'!$G$1),0),0))</f>
        <v>0</v>
      </c>
      <c r="E959" s="17">
        <f>IF(H959='Expense Categories'!A$2,IF(N959="Y",IF('Expense Categories'!$G$4="Y",IF(ISNUMBER(MATCH(H959,'Expense Categories'!$D$2:$D$15,0)),0,(($G959-$F959)/2)/'Expense Categories'!$I$1*'Expense Categories'!$G$2),0),0),IF(N959="Y",IF('Expense Categories'!$G$4="Y",IF(ISNUMBER(MATCH(H959,'Expense Categories'!$D$2:$D$15,0)),0,($G959-$F959)/'Expense Categories'!$I$1*'Expense Categories'!$G$2),0),0))</f>
        <v>0</v>
      </c>
      <c r="F959" s="18"/>
      <c r="G959" s="26"/>
      <c r="H959" s="20"/>
      <c r="N959" s="34"/>
      <c r="O959" s="63"/>
      <c r="P959" s="63"/>
      <c r="Q959" s="63"/>
    </row>
    <row r="960" spans="1:17" ht="15.75" customHeight="1" x14ac:dyDescent="0.2">
      <c r="A960" s="20"/>
      <c r="B960" s="22"/>
      <c r="C960" s="17">
        <f>IF(O960=0,IF(N960="Y",IF('Expense Categories'!$G$4="Y",G960-ROUND(E960,2)-ROUND(D960,2),Expenses!G960),G960),0)</f>
        <v>0</v>
      </c>
      <c r="D960" s="17">
        <f>IF(H960='Expense Categories'!A$2,IF(N960="Y",IF('Expense Categories'!$G$4="Y",IF(ISNUMBER(MATCH(H960,'Expense Categories'!$D$2:$D$15,0)),0,(($G960-$F960)/2)/'Expense Categories'!$I$1*'Expense Categories'!$G$1),0),0),IF(N960="Y",IF('Expense Categories'!$G$4="Y",IF(ISNUMBER(MATCH(H960,'Expense Categories'!$D$2:$D$15,0)),0,($G960-$F960)/'Expense Categories'!$I$1*'Expense Categories'!$G$1),0),0))</f>
        <v>0</v>
      </c>
      <c r="E960" s="17">
        <f>IF(H960='Expense Categories'!A$2,IF(N960="Y",IF('Expense Categories'!$G$4="Y",IF(ISNUMBER(MATCH(H960,'Expense Categories'!$D$2:$D$15,0)),0,(($G960-$F960)/2)/'Expense Categories'!$I$1*'Expense Categories'!$G$2),0),0),IF(N960="Y",IF('Expense Categories'!$G$4="Y",IF(ISNUMBER(MATCH(H960,'Expense Categories'!$D$2:$D$15,0)),0,($G960-$F960)/'Expense Categories'!$I$1*'Expense Categories'!$G$2),0),0))</f>
        <v>0</v>
      </c>
      <c r="F960" s="18"/>
      <c r="G960" s="26"/>
      <c r="H960" s="20"/>
      <c r="N960" s="34"/>
      <c r="O960" s="63"/>
      <c r="P960" s="63"/>
      <c r="Q960" s="63"/>
    </row>
    <row r="961" spans="1:17" ht="15.75" customHeight="1" x14ac:dyDescent="0.2">
      <c r="A961" s="20"/>
      <c r="B961" s="22"/>
      <c r="C961" s="17">
        <f>IF(O961=0,IF(N961="Y",IF('Expense Categories'!$G$4="Y",G961-ROUND(E961,2)-ROUND(D961,2),Expenses!G961),G961),0)</f>
        <v>0</v>
      </c>
      <c r="D961" s="17">
        <f>IF(H961='Expense Categories'!A$2,IF(N961="Y",IF('Expense Categories'!$G$4="Y",IF(ISNUMBER(MATCH(H961,'Expense Categories'!$D$2:$D$15,0)),0,(($G961-$F961)/2)/'Expense Categories'!$I$1*'Expense Categories'!$G$1),0),0),IF(N961="Y",IF('Expense Categories'!$G$4="Y",IF(ISNUMBER(MATCH(H961,'Expense Categories'!$D$2:$D$15,0)),0,($G961-$F961)/'Expense Categories'!$I$1*'Expense Categories'!$G$1),0),0))</f>
        <v>0</v>
      </c>
      <c r="E961" s="17">
        <f>IF(H961='Expense Categories'!A$2,IF(N961="Y",IF('Expense Categories'!$G$4="Y",IF(ISNUMBER(MATCH(H961,'Expense Categories'!$D$2:$D$15,0)),0,(($G961-$F961)/2)/'Expense Categories'!$I$1*'Expense Categories'!$G$2),0),0),IF(N961="Y",IF('Expense Categories'!$G$4="Y",IF(ISNUMBER(MATCH(H961,'Expense Categories'!$D$2:$D$15,0)),0,($G961-$F961)/'Expense Categories'!$I$1*'Expense Categories'!$G$2),0),0))</f>
        <v>0</v>
      </c>
      <c r="F961" s="18"/>
      <c r="G961" s="26"/>
      <c r="H961" s="20"/>
      <c r="N961" s="34"/>
      <c r="O961" s="63"/>
      <c r="P961" s="63"/>
      <c r="Q961" s="63"/>
    </row>
    <row r="962" spans="1:17" ht="15.75" customHeight="1" x14ac:dyDescent="0.2">
      <c r="A962" s="20"/>
      <c r="B962" s="22"/>
      <c r="C962" s="17">
        <f>IF(O962=0,IF(N962="Y",IF('Expense Categories'!$G$4="Y",G962-ROUND(E962,2)-ROUND(D962,2),Expenses!G962),G962),0)</f>
        <v>0</v>
      </c>
      <c r="D962" s="17">
        <f>IF(H962='Expense Categories'!A$2,IF(N962="Y",IF('Expense Categories'!$G$4="Y",IF(ISNUMBER(MATCH(H962,'Expense Categories'!$D$2:$D$15,0)),0,(($G962-$F962)/2)/'Expense Categories'!$I$1*'Expense Categories'!$G$1),0),0),IF(N962="Y",IF('Expense Categories'!$G$4="Y",IF(ISNUMBER(MATCH(H962,'Expense Categories'!$D$2:$D$15,0)),0,($G962-$F962)/'Expense Categories'!$I$1*'Expense Categories'!$G$1),0),0))</f>
        <v>0</v>
      </c>
      <c r="E962" s="17">
        <f>IF(H962='Expense Categories'!A$2,IF(N962="Y",IF('Expense Categories'!$G$4="Y",IF(ISNUMBER(MATCH(H962,'Expense Categories'!$D$2:$D$15,0)),0,(($G962-$F962)/2)/'Expense Categories'!$I$1*'Expense Categories'!$G$2),0),0),IF(N962="Y",IF('Expense Categories'!$G$4="Y",IF(ISNUMBER(MATCH(H962,'Expense Categories'!$D$2:$D$15,0)),0,($G962-$F962)/'Expense Categories'!$I$1*'Expense Categories'!$G$2),0),0))</f>
        <v>0</v>
      </c>
      <c r="F962" s="18"/>
      <c r="G962" s="26"/>
      <c r="H962" s="20"/>
      <c r="N962" s="34"/>
      <c r="O962" s="63"/>
      <c r="P962" s="63"/>
      <c r="Q962" s="63"/>
    </row>
    <row r="963" spans="1:17" ht="15.75" customHeight="1" x14ac:dyDescent="0.2">
      <c r="A963" s="20"/>
      <c r="B963" s="22"/>
      <c r="C963" s="17">
        <f>IF(O963=0,IF(N963="Y",IF('Expense Categories'!$G$4="Y",G963-ROUND(E963,2)-ROUND(D963,2),Expenses!G963),G963),0)</f>
        <v>0</v>
      </c>
      <c r="D963" s="17">
        <f>IF(H963='Expense Categories'!A$2,IF(N963="Y",IF('Expense Categories'!$G$4="Y",IF(ISNUMBER(MATCH(H963,'Expense Categories'!$D$2:$D$15,0)),0,(($G963-$F963)/2)/'Expense Categories'!$I$1*'Expense Categories'!$G$1),0),0),IF(N963="Y",IF('Expense Categories'!$G$4="Y",IF(ISNUMBER(MATCH(H963,'Expense Categories'!$D$2:$D$15,0)),0,($G963-$F963)/'Expense Categories'!$I$1*'Expense Categories'!$G$1),0),0))</f>
        <v>0</v>
      </c>
      <c r="E963" s="17">
        <f>IF(H963='Expense Categories'!A$2,IF(N963="Y",IF('Expense Categories'!$G$4="Y",IF(ISNUMBER(MATCH(H963,'Expense Categories'!$D$2:$D$15,0)),0,(($G963-$F963)/2)/'Expense Categories'!$I$1*'Expense Categories'!$G$2),0),0),IF(N963="Y",IF('Expense Categories'!$G$4="Y",IF(ISNUMBER(MATCH(H963,'Expense Categories'!$D$2:$D$15,0)),0,($G963-$F963)/'Expense Categories'!$I$1*'Expense Categories'!$G$2),0),0))</f>
        <v>0</v>
      </c>
      <c r="F963" s="18"/>
      <c r="G963" s="26"/>
      <c r="H963" s="20"/>
      <c r="N963" s="34"/>
      <c r="O963" s="63"/>
      <c r="P963" s="63"/>
      <c r="Q963" s="63"/>
    </row>
    <row r="964" spans="1:17" ht="15.75" customHeight="1" x14ac:dyDescent="0.2">
      <c r="A964" s="20"/>
      <c r="B964" s="22"/>
      <c r="C964" s="17">
        <f>IF(O964=0,IF(N964="Y",IF('Expense Categories'!$G$4="Y",G964-ROUND(E964,2)-ROUND(D964,2),Expenses!G964),G964),0)</f>
        <v>0</v>
      </c>
      <c r="D964" s="17">
        <f>IF(H964='Expense Categories'!A$2,IF(N964="Y",IF('Expense Categories'!$G$4="Y",IF(ISNUMBER(MATCH(H964,'Expense Categories'!$D$2:$D$15,0)),0,(($G964-$F964)/2)/'Expense Categories'!$I$1*'Expense Categories'!$G$1),0),0),IF(N964="Y",IF('Expense Categories'!$G$4="Y",IF(ISNUMBER(MATCH(H964,'Expense Categories'!$D$2:$D$15,0)),0,($G964-$F964)/'Expense Categories'!$I$1*'Expense Categories'!$G$1),0),0))</f>
        <v>0</v>
      </c>
      <c r="E964" s="17">
        <f>IF(H964='Expense Categories'!A$2,IF(N964="Y",IF('Expense Categories'!$G$4="Y",IF(ISNUMBER(MATCH(H964,'Expense Categories'!$D$2:$D$15,0)),0,(($G964-$F964)/2)/'Expense Categories'!$I$1*'Expense Categories'!$G$2),0),0),IF(N964="Y",IF('Expense Categories'!$G$4="Y",IF(ISNUMBER(MATCH(H964,'Expense Categories'!$D$2:$D$15,0)),0,($G964-$F964)/'Expense Categories'!$I$1*'Expense Categories'!$G$2),0),0))</f>
        <v>0</v>
      </c>
      <c r="F964" s="18"/>
      <c r="G964" s="26"/>
      <c r="H964" s="20"/>
      <c r="N964" s="34"/>
      <c r="O964" s="63"/>
      <c r="P964" s="63"/>
      <c r="Q964" s="63"/>
    </row>
    <row r="965" spans="1:17" ht="15.75" customHeight="1" x14ac:dyDescent="0.2">
      <c r="A965" s="20"/>
      <c r="B965" s="22"/>
      <c r="C965" s="17">
        <f>IF(O965=0,IF(N965="Y",IF('Expense Categories'!$G$4="Y",G965-ROUND(E965,2)-ROUND(D965,2),Expenses!G965),G965),0)</f>
        <v>0</v>
      </c>
      <c r="D965" s="17">
        <f>IF(H965='Expense Categories'!A$2,IF(N965="Y",IF('Expense Categories'!$G$4="Y",IF(ISNUMBER(MATCH(H965,'Expense Categories'!$D$2:$D$15,0)),0,(($G965-$F965)/2)/'Expense Categories'!$I$1*'Expense Categories'!$G$1),0),0),IF(N965="Y",IF('Expense Categories'!$G$4="Y",IF(ISNUMBER(MATCH(H965,'Expense Categories'!$D$2:$D$15,0)),0,($G965-$F965)/'Expense Categories'!$I$1*'Expense Categories'!$G$1),0),0))</f>
        <v>0</v>
      </c>
      <c r="E965" s="17">
        <f>IF(H965='Expense Categories'!A$2,IF(N965="Y",IF('Expense Categories'!$G$4="Y",IF(ISNUMBER(MATCH(H965,'Expense Categories'!$D$2:$D$15,0)),0,(($G965-$F965)/2)/'Expense Categories'!$I$1*'Expense Categories'!$G$2),0),0),IF(N965="Y",IF('Expense Categories'!$G$4="Y",IF(ISNUMBER(MATCH(H965,'Expense Categories'!$D$2:$D$15,0)),0,($G965-$F965)/'Expense Categories'!$I$1*'Expense Categories'!$G$2),0),0))</f>
        <v>0</v>
      </c>
      <c r="F965" s="18"/>
      <c r="G965" s="26"/>
      <c r="H965" s="20"/>
      <c r="N965" s="34"/>
      <c r="O965" s="63"/>
      <c r="P965" s="63"/>
      <c r="Q965" s="63"/>
    </row>
    <row r="966" spans="1:17" ht="15.75" customHeight="1" x14ac:dyDescent="0.2">
      <c r="A966" s="20"/>
      <c r="B966" s="22"/>
      <c r="C966" s="17">
        <f>IF(O966=0,IF(N966="Y",IF('Expense Categories'!$G$4="Y",G966-ROUND(E966,2)-ROUND(D966,2),Expenses!G966),G966),0)</f>
        <v>0</v>
      </c>
      <c r="D966" s="17">
        <f>IF(H966='Expense Categories'!A$2,IF(N966="Y",IF('Expense Categories'!$G$4="Y",IF(ISNUMBER(MATCH(H966,'Expense Categories'!$D$2:$D$15,0)),0,(($G966-$F966)/2)/'Expense Categories'!$I$1*'Expense Categories'!$G$1),0),0),IF(N966="Y",IF('Expense Categories'!$G$4="Y",IF(ISNUMBER(MATCH(H966,'Expense Categories'!$D$2:$D$15,0)),0,($G966-$F966)/'Expense Categories'!$I$1*'Expense Categories'!$G$1),0),0))</f>
        <v>0</v>
      </c>
      <c r="E966" s="17">
        <f>IF(H966='Expense Categories'!A$2,IF(N966="Y",IF('Expense Categories'!$G$4="Y",IF(ISNUMBER(MATCH(H966,'Expense Categories'!$D$2:$D$15,0)),0,(($G966-$F966)/2)/'Expense Categories'!$I$1*'Expense Categories'!$G$2),0),0),IF(N966="Y",IF('Expense Categories'!$G$4="Y",IF(ISNUMBER(MATCH(H966,'Expense Categories'!$D$2:$D$15,0)),0,($G966-$F966)/'Expense Categories'!$I$1*'Expense Categories'!$G$2),0),0))</f>
        <v>0</v>
      </c>
      <c r="F966" s="18"/>
      <c r="G966" s="26"/>
      <c r="H966" s="20"/>
      <c r="N966" s="34"/>
      <c r="O966" s="63"/>
      <c r="P966" s="63"/>
      <c r="Q966" s="63"/>
    </row>
    <row r="967" spans="1:17" ht="15.75" customHeight="1" x14ac:dyDescent="0.2">
      <c r="A967" s="20"/>
      <c r="B967" s="22"/>
      <c r="C967" s="17">
        <f>IF(O967=0,IF(N967="Y",IF('Expense Categories'!$G$4="Y",G967-ROUND(E967,2)-ROUND(D967,2),Expenses!G967),G967),0)</f>
        <v>0</v>
      </c>
      <c r="D967" s="17">
        <f>IF(H967='Expense Categories'!A$2,IF(N967="Y",IF('Expense Categories'!$G$4="Y",IF(ISNUMBER(MATCH(H967,'Expense Categories'!$D$2:$D$15,0)),0,(($G967-$F967)/2)/'Expense Categories'!$I$1*'Expense Categories'!$G$1),0),0),IF(N967="Y",IF('Expense Categories'!$G$4="Y",IF(ISNUMBER(MATCH(H967,'Expense Categories'!$D$2:$D$15,0)),0,($G967-$F967)/'Expense Categories'!$I$1*'Expense Categories'!$G$1),0),0))</f>
        <v>0</v>
      </c>
      <c r="E967" s="17">
        <f>IF(H967='Expense Categories'!A$2,IF(N967="Y",IF('Expense Categories'!$G$4="Y",IF(ISNUMBER(MATCH(H967,'Expense Categories'!$D$2:$D$15,0)),0,(($G967-$F967)/2)/'Expense Categories'!$I$1*'Expense Categories'!$G$2),0),0),IF(N967="Y",IF('Expense Categories'!$G$4="Y",IF(ISNUMBER(MATCH(H967,'Expense Categories'!$D$2:$D$15,0)),0,($G967-$F967)/'Expense Categories'!$I$1*'Expense Categories'!$G$2),0),0))</f>
        <v>0</v>
      </c>
      <c r="F967" s="18"/>
      <c r="G967" s="26"/>
      <c r="H967" s="20"/>
      <c r="N967" s="34"/>
      <c r="O967" s="63"/>
      <c r="P967" s="63"/>
      <c r="Q967" s="63"/>
    </row>
    <row r="968" spans="1:17" ht="15.75" customHeight="1" x14ac:dyDescent="0.2">
      <c r="A968" s="20"/>
      <c r="B968" s="22"/>
      <c r="C968" s="17">
        <f>IF(O968=0,IF(N968="Y",IF('Expense Categories'!$G$4="Y",G968-ROUND(E968,2)-ROUND(D968,2),Expenses!G968),G968),0)</f>
        <v>0</v>
      </c>
      <c r="D968" s="17">
        <f>IF(H968='Expense Categories'!A$2,IF(N968="Y",IF('Expense Categories'!$G$4="Y",IF(ISNUMBER(MATCH(H968,'Expense Categories'!$D$2:$D$15,0)),0,(($G968-$F968)/2)/'Expense Categories'!$I$1*'Expense Categories'!$G$1),0),0),IF(N968="Y",IF('Expense Categories'!$G$4="Y",IF(ISNUMBER(MATCH(H968,'Expense Categories'!$D$2:$D$15,0)),0,($G968-$F968)/'Expense Categories'!$I$1*'Expense Categories'!$G$1),0),0))</f>
        <v>0</v>
      </c>
      <c r="E968" s="17">
        <f>IF(H968='Expense Categories'!A$2,IF(N968="Y",IF('Expense Categories'!$G$4="Y",IF(ISNUMBER(MATCH(H968,'Expense Categories'!$D$2:$D$15,0)),0,(($G968-$F968)/2)/'Expense Categories'!$I$1*'Expense Categories'!$G$2),0),0),IF(N968="Y",IF('Expense Categories'!$G$4="Y",IF(ISNUMBER(MATCH(H968,'Expense Categories'!$D$2:$D$15,0)),0,($G968-$F968)/'Expense Categories'!$I$1*'Expense Categories'!$G$2),0),0))</f>
        <v>0</v>
      </c>
      <c r="F968" s="18"/>
      <c r="G968" s="26"/>
      <c r="H968" s="20"/>
      <c r="N968" s="34"/>
      <c r="O968" s="63"/>
      <c r="P968" s="63"/>
      <c r="Q968" s="63"/>
    </row>
    <row r="969" spans="1:17" ht="15.75" customHeight="1" x14ac:dyDescent="0.2">
      <c r="A969" s="20"/>
      <c r="B969" s="22"/>
      <c r="C969" s="17">
        <f>IF(O969=0,IF(N969="Y",IF('Expense Categories'!$G$4="Y",G969-ROUND(E969,2)-ROUND(D969,2),Expenses!G969),G969),0)</f>
        <v>0</v>
      </c>
      <c r="D969" s="17">
        <f>IF(H969='Expense Categories'!A$2,IF(N969="Y",IF('Expense Categories'!$G$4="Y",IF(ISNUMBER(MATCH(H969,'Expense Categories'!$D$2:$D$15,0)),0,(($G969-$F969)/2)/'Expense Categories'!$I$1*'Expense Categories'!$G$1),0),0),IF(N969="Y",IF('Expense Categories'!$G$4="Y",IF(ISNUMBER(MATCH(H969,'Expense Categories'!$D$2:$D$15,0)),0,($G969-$F969)/'Expense Categories'!$I$1*'Expense Categories'!$G$1),0),0))</f>
        <v>0</v>
      </c>
      <c r="E969" s="17">
        <f>IF(H969='Expense Categories'!A$2,IF(N969="Y",IF('Expense Categories'!$G$4="Y",IF(ISNUMBER(MATCH(H969,'Expense Categories'!$D$2:$D$15,0)),0,(($G969-$F969)/2)/'Expense Categories'!$I$1*'Expense Categories'!$G$2),0),0),IF(N969="Y",IF('Expense Categories'!$G$4="Y",IF(ISNUMBER(MATCH(H969,'Expense Categories'!$D$2:$D$15,0)),0,($G969-$F969)/'Expense Categories'!$I$1*'Expense Categories'!$G$2),0),0))</f>
        <v>0</v>
      </c>
      <c r="F969" s="18"/>
      <c r="G969" s="26"/>
      <c r="H969" s="20"/>
      <c r="N969" s="34"/>
      <c r="O969" s="63"/>
      <c r="P969" s="63"/>
      <c r="Q969" s="63"/>
    </row>
    <row r="970" spans="1:17" ht="15.75" customHeight="1" x14ac:dyDescent="0.2">
      <c r="A970" s="20"/>
      <c r="B970" s="22"/>
      <c r="C970" s="17">
        <f>IF(O970=0,IF(N970="Y",IF('Expense Categories'!$G$4="Y",G970-ROUND(E970,2)-ROUND(D970,2),Expenses!G970),G970),0)</f>
        <v>0</v>
      </c>
      <c r="D970" s="17">
        <f>IF(H970='Expense Categories'!A$2,IF(N970="Y",IF('Expense Categories'!$G$4="Y",IF(ISNUMBER(MATCH(H970,'Expense Categories'!$D$2:$D$15,0)),0,(($G970-$F970)/2)/'Expense Categories'!$I$1*'Expense Categories'!$G$1),0),0),IF(N970="Y",IF('Expense Categories'!$G$4="Y",IF(ISNUMBER(MATCH(H970,'Expense Categories'!$D$2:$D$15,0)),0,($G970-$F970)/'Expense Categories'!$I$1*'Expense Categories'!$G$1),0),0))</f>
        <v>0</v>
      </c>
      <c r="E970" s="17">
        <f>IF(H970='Expense Categories'!A$2,IF(N970="Y",IF('Expense Categories'!$G$4="Y",IF(ISNUMBER(MATCH(H970,'Expense Categories'!$D$2:$D$15,0)),0,(($G970-$F970)/2)/'Expense Categories'!$I$1*'Expense Categories'!$G$2),0),0),IF(N970="Y",IF('Expense Categories'!$G$4="Y",IF(ISNUMBER(MATCH(H970,'Expense Categories'!$D$2:$D$15,0)),0,($G970-$F970)/'Expense Categories'!$I$1*'Expense Categories'!$G$2),0),0))</f>
        <v>0</v>
      </c>
      <c r="F970" s="18"/>
      <c r="G970" s="26"/>
      <c r="H970" s="20"/>
      <c r="N970" s="34"/>
      <c r="O970" s="63"/>
      <c r="P970" s="63"/>
      <c r="Q970" s="63"/>
    </row>
    <row r="971" spans="1:17" ht="15.75" customHeight="1" x14ac:dyDescent="0.2">
      <c r="A971" s="20"/>
      <c r="B971" s="22"/>
      <c r="C971" s="17">
        <f>IF(O971=0,IF(N971="Y",IF('Expense Categories'!$G$4="Y",G971-ROUND(E971,2)-ROUND(D971,2),Expenses!G971),G971),0)</f>
        <v>0</v>
      </c>
      <c r="D971" s="17">
        <f>IF(H971='Expense Categories'!A$2,IF(N971="Y",IF('Expense Categories'!$G$4="Y",IF(ISNUMBER(MATCH(H971,'Expense Categories'!$D$2:$D$15,0)),0,(($G971-$F971)/2)/'Expense Categories'!$I$1*'Expense Categories'!$G$1),0),0),IF(N971="Y",IF('Expense Categories'!$G$4="Y",IF(ISNUMBER(MATCH(H971,'Expense Categories'!$D$2:$D$15,0)),0,($G971-$F971)/'Expense Categories'!$I$1*'Expense Categories'!$G$1),0),0))</f>
        <v>0</v>
      </c>
      <c r="E971" s="17">
        <f>IF(H971='Expense Categories'!A$2,IF(N971="Y",IF('Expense Categories'!$G$4="Y",IF(ISNUMBER(MATCH(H971,'Expense Categories'!$D$2:$D$15,0)),0,(($G971-$F971)/2)/'Expense Categories'!$I$1*'Expense Categories'!$G$2),0),0),IF(N971="Y",IF('Expense Categories'!$G$4="Y",IF(ISNUMBER(MATCH(H971,'Expense Categories'!$D$2:$D$15,0)),0,($G971-$F971)/'Expense Categories'!$I$1*'Expense Categories'!$G$2),0),0))</f>
        <v>0</v>
      </c>
      <c r="F971" s="18"/>
      <c r="G971" s="26"/>
      <c r="H971" s="20"/>
      <c r="N971" s="34"/>
      <c r="O971" s="63"/>
      <c r="P971" s="63"/>
      <c r="Q971" s="63"/>
    </row>
    <row r="972" spans="1:17" ht="15.75" customHeight="1" x14ac:dyDescent="0.2">
      <c r="A972" s="20"/>
      <c r="B972" s="22"/>
      <c r="C972" s="17">
        <f>IF(O972=0,IF(N972="Y",IF('Expense Categories'!$G$4="Y",G972-ROUND(E972,2)-ROUND(D972,2),Expenses!G972),G972),0)</f>
        <v>0</v>
      </c>
      <c r="D972" s="17">
        <f>IF(H972='Expense Categories'!A$2,IF(N972="Y",IF('Expense Categories'!$G$4="Y",IF(ISNUMBER(MATCH(H972,'Expense Categories'!$D$2:$D$15,0)),0,(($G972-$F972)/2)/'Expense Categories'!$I$1*'Expense Categories'!$G$1),0),0),IF(N972="Y",IF('Expense Categories'!$G$4="Y",IF(ISNUMBER(MATCH(H972,'Expense Categories'!$D$2:$D$15,0)),0,($G972-$F972)/'Expense Categories'!$I$1*'Expense Categories'!$G$1),0),0))</f>
        <v>0</v>
      </c>
      <c r="E972" s="17">
        <f>IF(H972='Expense Categories'!A$2,IF(N972="Y",IF('Expense Categories'!$G$4="Y",IF(ISNUMBER(MATCH(H972,'Expense Categories'!$D$2:$D$15,0)),0,(($G972-$F972)/2)/'Expense Categories'!$I$1*'Expense Categories'!$G$2),0),0),IF(N972="Y",IF('Expense Categories'!$G$4="Y",IF(ISNUMBER(MATCH(H972,'Expense Categories'!$D$2:$D$15,0)),0,($G972-$F972)/'Expense Categories'!$I$1*'Expense Categories'!$G$2),0),0))</f>
        <v>0</v>
      </c>
      <c r="F972" s="18"/>
      <c r="G972" s="26"/>
      <c r="H972" s="20"/>
      <c r="N972" s="34"/>
      <c r="O972" s="63"/>
      <c r="P972" s="63"/>
      <c r="Q972" s="63"/>
    </row>
    <row r="973" spans="1:17" ht="15.75" customHeight="1" x14ac:dyDescent="0.2">
      <c r="A973" s="20"/>
      <c r="B973" s="22"/>
      <c r="C973" s="17">
        <f>IF(O973=0,IF(N973="Y",IF('Expense Categories'!$G$4="Y",G973-ROUND(E973,2)-ROUND(D973,2),Expenses!G973),G973),0)</f>
        <v>0</v>
      </c>
      <c r="D973" s="17">
        <f>IF(H973='Expense Categories'!A$2,IF(N973="Y",IF('Expense Categories'!$G$4="Y",IF(ISNUMBER(MATCH(H973,'Expense Categories'!$D$2:$D$15,0)),0,(($G973-$F973)/2)/'Expense Categories'!$I$1*'Expense Categories'!$G$1),0),0),IF(N973="Y",IF('Expense Categories'!$G$4="Y",IF(ISNUMBER(MATCH(H973,'Expense Categories'!$D$2:$D$15,0)),0,($G973-$F973)/'Expense Categories'!$I$1*'Expense Categories'!$G$1),0),0))</f>
        <v>0</v>
      </c>
      <c r="E973" s="17">
        <f>IF(H973='Expense Categories'!A$2,IF(N973="Y",IF('Expense Categories'!$G$4="Y",IF(ISNUMBER(MATCH(H973,'Expense Categories'!$D$2:$D$15,0)),0,(($G973-$F973)/2)/'Expense Categories'!$I$1*'Expense Categories'!$G$2),0),0),IF(N973="Y",IF('Expense Categories'!$G$4="Y",IF(ISNUMBER(MATCH(H973,'Expense Categories'!$D$2:$D$15,0)),0,($G973-$F973)/'Expense Categories'!$I$1*'Expense Categories'!$G$2),0),0))</f>
        <v>0</v>
      </c>
      <c r="F973" s="18"/>
      <c r="G973" s="26"/>
      <c r="H973" s="20"/>
      <c r="N973" s="34"/>
      <c r="O973" s="63"/>
      <c r="P973" s="63"/>
      <c r="Q973" s="63"/>
    </row>
    <row r="974" spans="1:17" ht="15.75" customHeight="1" x14ac:dyDescent="0.2">
      <c r="A974" s="20"/>
      <c r="B974" s="22"/>
      <c r="C974" s="17">
        <f>IF(O974=0,IF(N974="Y",IF('Expense Categories'!$G$4="Y",G974-ROUND(E974,2)-ROUND(D974,2),Expenses!G974),G974),0)</f>
        <v>0</v>
      </c>
      <c r="D974" s="17">
        <f>IF(H974='Expense Categories'!A$2,IF(N974="Y",IF('Expense Categories'!$G$4="Y",IF(ISNUMBER(MATCH(H974,'Expense Categories'!$D$2:$D$15,0)),0,(($G974-$F974)/2)/'Expense Categories'!$I$1*'Expense Categories'!$G$1),0),0),IF(N974="Y",IF('Expense Categories'!$G$4="Y",IF(ISNUMBER(MATCH(H974,'Expense Categories'!$D$2:$D$15,0)),0,($G974-$F974)/'Expense Categories'!$I$1*'Expense Categories'!$G$1),0),0))</f>
        <v>0</v>
      </c>
      <c r="E974" s="17">
        <f>IF(H974='Expense Categories'!A$2,IF(N974="Y",IF('Expense Categories'!$G$4="Y",IF(ISNUMBER(MATCH(H974,'Expense Categories'!$D$2:$D$15,0)),0,(($G974-$F974)/2)/'Expense Categories'!$I$1*'Expense Categories'!$G$2),0),0),IF(N974="Y",IF('Expense Categories'!$G$4="Y",IF(ISNUMBER(MATCH(H974,'Expense Categories'!$D$2:$D$15,0)),0,($G974-$F974)/'Expense Categories'!$I$1*'Expense Categories'!$G$2),0),0))</f>
        <v>0</v>
      </c>
      <c r="F974" s="18"/>
      <c r="G974" s="26"/>
      <c r="H974" s="20"/>
      <c r="N974" s="34"/>
      <c r="O974" s="63"/>
      <c r="P974" s="63"/>
      <c r="Q974" s="63"/>
    </row>
    <row r="975" spans="1:17" ht="15.75" customHeight="1" x14ac:dyDescent="0.2">
      <c r="A975" s="20"/>
      <c r="B975" s="22"/>
      <c r="C975" s="17">
        <f>IF(O975=0,IF(N975="Y",IF('Expense Categories'!$G$4="Y",G975-ROUND(E975,2)-ROUND(D975,2),Expenses!G975),G975),0)</f>
        <v>0</v>
      </c>
      <c r="D975" s="17">
        <f>IF(H975='Expense Categories'!A$2,IF(N975="Y",IF('Expense Categories'!$G$4="Y",IF(ISNUMBER(MATCH(H975,'Expense Categories'!$D$2:$D$15,0)),0,(($G975-$F975)/2)/'Expense Categories'!$I$1*'Expense Categories'!$G$1),0),0),IF(N975="Y",IF('Expense Categories'!$G$4="Y",IF(ISNUMBER(MATCH(H975,'Expense Categories'!$D$2:$D$15,0)),0,($G975-$F975)/'Expense Categories'!$I$1*'Expense Categories'!$G$1),0),0))</f>
        <v>0</v>
      </c>
      <c r="E975" s="17">
        <f>IF(H975='Expense Categories'!A$2,IF(N975="Y",IF('Expense Categories'!$G$4="Y",IF(ISNUMBER(MATCH(H975,'Expense Categories'!$D$2:$D$15,0)),0,(($G975-$F975)/2)/'Expense Categories'!$I$1*'Expense Categories'!$G$2),0),0),IF(N975="Y",IF('Expense Categories'!$G$4="Y",IF(ISNUMBER(MATCH(H975,'Expense Categories'!$D$2:$D$15,0)),0,($G975-$F975)/'Expense Categories'!$I$1*'Expense Categories'!$G$2),0),0))</f>
        <v>0</v>
      </c>
      <c r="F975" s="18"/>
      <c r="G975" s="26"/>
      <c r="H975" s="20"/>
      <c r="N975" s="34"/>
      <c r="O975" s="63"/>
      <c r="P975" s="63"/>
      <c r="Q975" s="63"/>
    </row>
    <row r="976" spans="1:17" ht="15.75" customHeight="1" x14ac:dyDescent="0.2">
      <c r="A976" s="20"/>
      <c r="B976" s="22"/>
      <c r="C976" s="17">
        <f>IF(O976=0,IF(N976="Y",IF('Expense Categories'!$G$4="Y",G976-ROUND(E976,2)-ROUND(D976,2),Expenses!G976),G976),0)</f>
        <v>0</v>
      </c>
      <c r="D976" s="17">
        <f>IF(H976='Expense Categories'!A$2,IF(N976="Y",IF('Expense Categories'!$G$4="Y",IF(ISNUMBER(MATCH(H976,'Expense Categories'!$D$2:$D$15,0)),0,(($G976-$F976)/2)/'Expense Categories'!$I$1*'Expense Categories'!$G$1),0),0),IF(N976="Y",IF('Expense Categories'!$G$4="Y",IF(ISNUMBER(MATCH(H976,'Expense Categories'!$D$2:$D$15,0)),0,($G976-$F976)/'Expense Categories'!$I$1*'Expense Categories'!$G$1),0),0))</f>
        <v>0</v>
      </c>
      <c r="E976" s="17">
        <f>IF(H976='Expense Categories'!A$2,IF(N976="Y",IF('Expense Categories'!$G$4="Y",IF(ISNUMBER(MATCH(H976,'Expense Categories'!$D$2:$D$15,0)),0,(($G976-$F976)/2)/'Expense Categories'!$I$1*'Expense Categories'!$G$2),0),0),IF(N976="Y",IF('Expense Categories'!$G$4="Y",IF(ISNUMBER(MATCH(H976,'Expense Categories'!$D$2:$D$15,0)),0,($G976-$F976)/'Expense Categories'!$I$1*'Expense Categories'!$G$2),0),0))</f>
        <v>0</v>
      </c>
      <c r="F976" s="18"/>
      <c r="G976" s="26"/>
      <c r="H976" s="20"/>
      <c r="N976" s="34"/>
      <c r="O976" s="63"/>
      <c r="P976" s="63"/>
      <c r="Q976" s="63"/>
    </row>
    <row r="977" spans="1:17" ht="15.75" customHeight="1" x14ac:dyDescent="0.2">
      <c r="A977" s="20"/>
      <c r="B977" s="22"/>
      <c r="C977" s="17">
        <f>IF(O977=0,IF(N977="Y",IF('Expense Categories'!$G$4="Y",G977-ROUND(E977,2)-ROUND(D977,2),Expenses!G977),G977),0)</f>
        <v>0</v>
      </c>
      <c r="D977" s="17">
        <f>IF(H977='Expense Categories'!A$2,IF(N977="Y",IF('Expense Categories'!$G$4="Y",IF(ISNUMBER(MATCH(H977,'Expense Categories'!$D$2:$D$15,0)),0,(($G977-$F977)/2)/'Expense Categories'!$I$1*'Expense Categories'!$G$1),0),0),IF(N977="Y",IF('Expense Categories'!$G$4="Y",IF(ISNUMBER(MATCH(H977,'Expense Categories'!$D$2:$D$15,0)),0,($G977-$F977)/'Expense Categories'!$I$1*'Expense Categories'!$G$1),0),0))</f>
        <v>0</v>
      </c>
      <c r="E977" s="17">
        <f>IF(H977='Expense Categories'!A$2,IF(N977="Y",IF('Expense Categories'!$G$4="Y",IF(ISNUMBER(MATCH(H977,'Expense Categories'!$D$2:$D$15,0)),0,(($G977-$F977)/2)/'Expense Categories'!$I$1*'Expense Categories'!$G$2),0),0),IF(N977="Y",IF('Expense Categories'!$G$4="Y",IF(ISNUMBER(MATCH(H977,'Expense Categories'!$D$2:$D$15,0)),0,($G977-$F977)/'Expense Categories'!$I$1*'Expense Categories'!$G$2),0),0))</f>
        <v>0</v>
      </c>
      <c r="F977" s="18"/>
      <c r="G977" s="26"/>
      <c r="H977" s="20"/>
      <c r="N977" s="34"/>
      <c r="O977" s="63"/>
      <c r="P977" s="63"/>
      <c r="Q977" s="63"/>
    </row>
    <row r="978" spans="1:17" ht="15.75" customHeight="1" x14ac:dyDescent="0.2">
      <c r="A978" s="20"/>
      <c r="B978" s="22"/>
      <c r="C978" s="17">
        <f>IF(O978=0,IF(N978="Y",IF('Expense Categories'!$G$4="Y",G978-ROUND(E978,2)-ROUND(D978,2),Expenses!G978),G978),0)</f>
        <v>0</v>
      </c>
      <c r="D978" s="17">
        <f>IF(H978='Expense Categories'!A$2,IF(N978="Y",IF('Expense Categories'!$G$4="Y",IF(ISNUMBER(MATCH(H978,'Expense Categories'!$D$2:$D$15,0)),0,(($G978-$F978)/2)/'Expense Categories'!$I$1*'Expense Categories'!$G$1),0),0),IF(N978="Y",IF('Expense Categories'!$G$4="Y",IF(ISNUMBER(MATCH(H978,'Expense Categories'!$D$2:$D$15,0)),0,($G978-$F978)/'Expense Categories'!$I$1*'Expense Categories'!$G$1),0),0))</f>
        <v>0</v>
      </c>
      <c r="E978" s="17">
        <f>IF(H978='Expense Categories'!A$2,IF(N978="Y",IF('Expense Categories'!$G$4="Y",IF(ISNUMBER(MATCH(H978,'Expense Categories'!$D$2:$D$15,0)),0,(($G978-$F978)/2)/'Expense Categories'!$I$1*'Expense Categories'!$G$2),0),0),IF(N978="Y",IF('Expense Categories'!$G$4="Y",IF(ISNUMBER(MATCH(H978,'Expense Categories'!$D$2:$D$15,0)),0,($G978-$F978)/'Expense Categories'!$I$1*'Expense Categories'!$G$2),0),0))</f>
        <v>0</v>
      </c>
      <c r="F978" s="18"/>
      <c r="G978" s="26"/>
      <c r="H978" s="20"/>
      <c r="N978" s="34"/>
      <c r="O978" s="63"/>
      <c r="P978" s="63"/>
      <c r="Q978" s="63"/>
    </row>
    <row r="979" spans="1:17" ht="15.75" customHeight="1" x14ac:dyDescent="0.2">
      <c r="A979" s="20"/>
      <c r="B979" s="22"/>
      <c r="C979" s="17">
        <f>IF(O979=0,IF(N979="Y",IF('Expense Categories'!$G$4="Y",G979-ROUND(E979,2)-ROUND(D979,2),Expenses!G979),G979),0)</f>
        <v>0</v>
      </c>
      <c r="D979" s="17">
        <f>IF(H979='Expense Categories'!A$2,IF(N979="Y",IF('Expense Categories'!$G$4="Y",IF(ISNUMBER(MATCH(H979,'Expense Categories'!$D$2:$D$15,0)),0,(($G979-$F979)/2)/'Expense Categories'!$I$1*'Expense Categories'!$G$1),0),0),IF(N979="Y",IF('Expense Categories'!$G$4="Y",IF(ISNUMBER(MATCH(H979,'Expense Categories'!$D$2:$D$15,0)),0,($G979-$F979)/'Expense Categories'!$I$1*'Expense Categories'!$G$1),0),0))</f>
        <v>0</v>
      </c>
      <c r="E979" s="17">
        <f>IF(H979='Expense Categories'!A$2,IF(N979="Y",IF('Expense Categories'!$G$4="Y",IF(ISNUMBER(MATCH(H979,'Expense Categories'!$D$2:$D$15,0)),0,(($G979-$F979)/2)/'Expense Categories'!$I$1*'Expense Categories'!$G$2),0),0),IF(N979="Y",IF('Expense Categories'!$G$4="Y",IF(ISNUMBER(MATCH(H979,'Expense Categories'!$D$2:$D$15,0)),0,($G979-$F979)/'Expense Categories'!$I$1*'Expense Categories'!$G$2),0),0))</f>
        <v>0</v>
      </c>
      <c r="F979" s="18"/>
      <c r="G979" s="26"/>
      <c r="H979" s="20"/>
      <c r="N979" s="34"/>
      <c r="O979" s="63"/>
      <c r="P979" s="63"/>
      <c r="Q979" s="63"/>
    </row>
    <row r="980" spans="1:17" ht="15.75" customHeight="1" x14ac:dyDescent="0.2">
      <c r="A980" s="20"/>
      <c r="B980" s="22"/>
      <c r="C980" s="17">
        <f>IF(O980=0,IF(N980="Y",IF('Expense Categories'!$G$4="Y",G980-ROUND(E980,2)-ROUND(D980,2),Expenses!G980),G980),0)</f>
        <v>0</v>
      </c>
      <c r="D980" s="17">
        <f>IF(H980='Expense Categories'!A$2,IF(N980="Y",IF('Expense Categories'!$G$4="Y",IF(ISNUMBER(MATCH(H980,'Expense Categories'!$D$2:$D$15,0)),0,(($G980-$F980)/2)/'Expense Categories'!$I$1*'Expense Categories'!$G$1),0),0),IF(N980="Y",IF('Expense Categories'!$G$4="Y",IF(ISNUMBER(MATCH(H980,'Expense Categories'!$D$2:$D$15,0)),0,($G980-$F980)/'Expense Categories'!$I$1*'Expense Categories'!$G$1),0),0))</f>
        <v>0</v>
      </c>
      <c r="E980" s="17">
        <f>IF(H980='Expense Categories'!A$2,IF(N980="Y",IF('Expense Categories'!$G$4="Y",IF(ISNUMBER(MATCH(H980,'Expense Categories'!$D$2:$D$15,0)),0,(($G980-$F980)/2)/'Expense Categories'!$I$1*'Expense Categories'!$G$2),0),0),IF(N980="Y",IF('Expense Categories'!$G$4="Y",IF(ISNUMBER(MATCH(H980,'Expense Categories'!$D$2:$D$15,0)),0,($G980-$F980)/'Expense Categories'!$I$1*'Expense Categories'!$G$2),0),0))</f>
        <v>0</v>
      </c>
      <c r="F980" s="18"/>
      <c r="G980" s="26"/>
      <c r="H980" s="20"/>
      <c r="N980" s="34"/>
      <c r="O980" s="63"/>
      <c r="P980" s="63"/>
      <c r="Q980" s="63"/>
    </row>
    <row r="981" spans="1:17" ht="15.75" customHeight="1" x14ac:dyDescent="0.2">
      <c r="A981" s="20"/>
      <c r="B981" s="22"/>
      <c r="C981" s="17">
        <f>IF(O981=0,IF(N981="Y",IF('Expense Categories'!$G$4="Y",G981-ROUND(E981,2)-ROUND(D981,2),Expenses!G981),G981),0)</f>
        <v>0</v>
      </c>
      <c r="D981" s="17">
        <f>IF(H981='Expense Categories'!A$2,IF(N981="Y",IF('Expense Categories'!$G$4="Y",IF(ISNUMBER(MATCH(H981,'Expense Categories'!$D$2:$D$15,0)),0,(($G981-$F981)/2)/'Expense Categories'!$I$1*'Expense Categories'!$G$1),0),0),IF(N981="Y",IF('Expense Categories'!$G$4="Y",IF(ISNUMBER(MATCH(H981,'Expense Categories'!$D$2:$D$15,0)),0,($G981-$F981)/'Expense Categories'!$I$1*'Expense Categories'!$G$1),0),0))</f>
        <v>0</v>
      </c>
      <c r="E981" s="17">
        <f>IF(H981='Expense Categories'!A$2,IF(N981="Y",IF('Expense Categories'!$G$4="Y",IF(ISNUMBER(MATCH(H981,'Expense Categories'!$D$2:$D$15,0)),0,(($G981-$F981)/2)/'Expense Categories'!$I$1*'Expense Categories'!$G$2),0),0),IF(N981="Y",IF('Expense Categories'!$G$4="Y",IF(ISNUMBER(MATCH(H981,'Expense Categories'!$D$2:$D$15,0)),0,($G981-$F981)/'Expense Categories'!$I$1*'Expense Categories'!$G$2),0),0))</f>
        <v>0</v>
      </c>
      <c r="F981" s="18"/>
      <c r="G981" s="26"/>
      <c r="H981" s="20"/>
      <c r="N981" s="34"/>
      <c r="O981" s="63"/>
      <c r="P981" s="63"/>
      <c r="Q981" s="63"/>
    </row>
    <row r="982" spans="1:17" ht="15.75" customHeight="1" x14ac:dyDescent="0.2">
      <c r="A982" s="20"/>
      <c r="B982" s="22"/>
      <c r="C982" s="17">
        <f>IF(O982=0,IF(N982="Y",IF('Expense Categories'!$G$4="Y",G982-ROUND(E982,2)-ROUND(D982,2),Expenses!G982),G982),0)</f>
        <v>0</v>
      </c>
      <c r="D982" s="17">
        <f>IF(H982='Expense Categories'!A$2,IF(N982="Y",IF('Expense Categories'!$G$4="Y",IF(ISNUMBER(MATCH(H982,'Expense Categories'!$D$2:$D$15,0)),0,(($G982-$F982)/2)/'Expense Categories'!$I$1*'Expense Categories'!$G$1),0),0),IF(N982="Y",IF('Expense Categories'!$G$4="Y",IF(ISNUMBER(MATCH(H982,'Expense Categories'!$D$2:$D$15,0)),0,($G982-$F982)/'Expense Categories'!$I$1*'Expense Categories'!$G$1),0),0))</f>
        <v>0</v>
      </c>
      <c r="E982" s="17">
        <f>IF(H982='Expense Categories'!A$2,IF(N982="Y",IF('Expense Categories'!$G$4="Y",IF(ISNUMBER(MATCH(H982,'Expense Categories'!$D$2:$D$15,0)),0,(($G982-$F982)/2)/'Expense Categories'!$I$1*'Expense Categories'!$G$2),0),0),IF(N982="Y",IF('Expense Categories'!$G$4="Y",IF(ISNUMBER(MATCH(H982,'Expense Categories'!$D$2:$D$15,0)),0,($G982-$F982)/'Expense Categories'!$I$1*'Expense Categories'!$G$2),0),0))</f>
        <v>0</v>
      </c>
      <c r="F982" s="18"/>
      <c r="G982" s="26"/>
      <c r="H982" s="20"/>
      <c r="N982" s="34"/>
      <c r="O982" s="63"/>
      <c r="P982" s="63"/>
      <c r="Q982" s="63"/>
    </row>
    <row r="983" spans="1:17" ht="15.75" customHeight="1" x14ac:dyDescent="0.2">
      <c r="A983" s="20"/>
      <c r="B983" s="22"/>
      <c r="C983" s="17">
        <f>IF(O983=0,IF(N983="Y",IF('Expense Categories'!$G$4="Y",G983-ROUND(E983,2)-ROUND(D983,2),Expenses!G983),G983),0)</f>
        <v>0</v>
      </c>
      <c r="D983" s="17">
        <f>IF(H983='Expense Categories'!A$2,IF(N983="Y",IF('Expense Categories'!$G$4="Y",IF(ISNUMBER(MATCH(H983,'Expense Categories'!$D$2:$D$15,0)),0,(($G983-$F983)/2)/'Expense Categories'!$I$1*'Expense Categories'!$G$1),0),0),IF(N983="Y",IF('Expense Categories'!$G$4="Y",IF(ISNUMBER(MATCH(H983,'Expense Categories'!$D$2:$D$15,0)),0,($G983-$F983)/'Expense Categories'!$I$1*'Expense Categories'!$G$1),0),0))</f>
        <v>0</v>
      </c>
      <c r="E983" s="17">
        <f>IF(H983='Expense Categories'!A$2,IF(N983="Y",IF('Expense Categories'!$G$4="Y",IF(ISNUMBER(MATCH(H983,'Expense Categories'!$D$2:$D$15,0)),0,(($G983-$F983)/2)/'Expense Categories'!$I$1*'Expense Categories'!$G$2),0),0),IF(N983="Y",IF('Expense Categories'!$G$4="Y",IF(ISNUMBER(MATCH(H983,'Expense Categories'!$D$2:$D$15,0)),0,($G983-$F983)/'Expense Categories'!$I$1*'Expense Categories'!$G$2),0),0))</f>
        <v>0</v>
      </c>
      <c r="F983" s="18"/>
      <c r="G983" s="26"/>
      <c r="H983" s="20"/>
      <c r="N983" s="34"/>
      <c r="O983" s="63"/>
      <c r="P983" s="63"/>
      <c r="Q983" s="63"/>
    </row>
    <row r="984" spans="1:17" ht="15.75" customHeight="1" x14ac:dyDescent="0.2">
      <c r="A984" s="20"/>
      <c r="B984" s="22"/>
      <c r="C984" s="17">
        <f>IF(O984=0,IF(N984="Y",IF('Expense Categories'!$G$4="Y",G984-ROUND(E984,2)-ROUND(D984,2),Expenses!G984),G984),0)</f>
        <v>0</v>
      </c>
      <c r="D984" s="17">
        <f>IF(H984='Expense Categories'!A$2,IF(N984="Y",IF('Expense Categories'!$G$4="Y",IF(ISNUMBER(MATCH(H984,'Expense Categories'!$D$2:$D$15,0)),0,(($G984-$F984)/2)/'Expense Categories'!$I$1*'Expense Categories'!$G$1),0),0),IF(N984="Y",IF('Expense Categories'!$G$4="Y",IF(ISNUMBER(MATCH(H984,'Expense Categories'!$D$2:$D$15,0)),0,($G984-$F984)/'Expense Categories'!$I$1*'Expense Categories'!$G$1),0),0))</f>
        <v>0</v>
      </c>
      <c r="E984" s="17">
        <f>IF(H984='Expense Categories'!A$2,IF(N984="Y",IF('Expense Categories'!$G$4="Y",IF(ISNUMBER(MATCH(H984,'Expense Categories'!$D$2:$D$15,0)),0,(($G984-$F984)/2)/'Expense Categories'!$I$1*'Expense Categories'!$G$2),0),0),IF(N984="Y",IF('Expense Categories'!$G$4="Y",IF(ISNUMBER(MATCH(H984,'Expense Categories'!$D$2:$D$15,0)),0,($G984-$F984)/'Expense Categories'!$I$1*'Expense Categories'!$G$2),0),0))</f>
        <v>0</v>
      </c>
      <c r="F984" s="18"/>
      <c r="G984" s="26"/>
      <c r="H984" s="20"/>
      <c r="N984" s="34"/>
      <c r="O984" s="63"/>
      <c r="P984" s="63"/>
      <c r="Q984" s="63"/>
    </row>
    <row r="985" spans="1:17" ht="15.75" customHeight="1" x14ac:dyDescent="0.2">
      <c r="A985" s="20"/>
      <c r="B985" s="22"/>
      <c r="C985" s="17">
        <f>IF(O985=0,IF(N985="Y",IF('Expense Categories'!$G$4="Y",G985-ROUND(E985,2)-ROUND(D985,2),Expenses!G985),G985),0)</f>
        <v>0</v>
      </c>
      <c r="D985" s="17">
        <f>IF(H985='Expense Categories'!A$2,IF(N985="Y",IF('Expense Categories'!$G$4="Y",IF(ISNUMBER(MATCH(H985,'Expense Categories'!$D$2:$D$15,0)),0,(($G985-$F985)/2)/'Expense Categories'!$I$1*'Expense Categories'!$G$1),0),0),IF(N985="Y",IF('Expense Categories'!$G$4="Y",IF(ISNUMBER(MATCH(H985,'Expense Categories'!$D$2:$D$15,0)),0,($G985-$F985)/'Expense Categories'!$I$1*'Expense Categories'!$G$1),0),0))</f>
        <v>0</v>
      </c>
      <c r="E985" s="17">
        <f>IF(H985='Expense Categories'!A$2,IF(N985="Y",IF('Expense Categories'!$G$4="Y",IF(ISNUMBER(MATCH(H985,'Expense Categories'!$D$2:$D$15,0)),0,(($G985-$F985)/2)/'Expense Categories'!$I$1*'Expense Categories'!$G$2),0),0),IF(N985="Y",IF('Expense Categories'!$G$4="Y",IF(ISNUMBER(MATCH(H985,'Expense Categories'!$D$2:$D$15,0)),0,($G985-$F985)/'Expense Categories'!$I$1*'Expense Categories'!$G$2),0),0))</f>
        <v>0</v>
      </c>
      <c r="F985" s="18"/>
      <c r="G985" s="26"/>
      <c r="H985" s="20"/>
      <c r="N985" s="34"/>
      <c r="O985" s="63"/>
      <c r="P985" s="63"/>
      <c r="Q985" s="63"/>
    </row>
    <row r="986" spans="1:17" ht="15.75" customHeight="1" x14ac:dyDescent="0.2">
      <c r="A986" s="20"/>
      <c r="B986" s="22"/>
      <c r="C986" s="17">
        <f>IF(O986=0,IF(N986="Y",IF('Expense Categories'!$G$4="Y",G986-ROUND(E986,2)-ROUND(D986,2),Expenses!G986),G986),0)</f>
        <v>0</v>
      </c>
      <c r="D986" s="17">
        <f>IF(H986='Expense Categories'!A$2,IF(N986="Y",IF('Expense Categories'!$G$4="Y",IF(ISNUMBER(MATCH(H986,'Expense Categories'!$D$2:$D$15,0)),0,(($G986-$F986)/2)/'Expense Categories'!$I$1*'Expense Categories'!$G$1),0),0),IF(N986="Y",IF('Expense Categories'!$G$4="Y",IF(ISNUMBER(MATCH(H986,'Expense Categories'!$D$2:$D$15,0)),0,($G986-$F986)/'Expense Categories'!$I$1*'Expense Categories'!$G$1),0),0))</f>
        <v>0</v>
      </c>
      <c r="E986" s="17">
        <f>IF(H986='Expense Categories'!A$2,IF(N986="Y",IF('Expense Categories'!$G$4="Y",IF(ISNUMBER(MATCH(H986,'Expense Categories'!$D$2:$D$15,0)),0,(($G986-$F986)/2)/'Expense Categories'!$I$1*'Expense Categories'!$G$2),0),0),IF(N986="Y",IF('Expense Categories'!$G$4="Y",IF(ISNUMBER(MATCH(H986,'Expense Categories'!$D$2:$D$15,0)),0,($G986-$F986)/'Expense Categories'!$I$1*'Expense Categories'!$G$2),0),0))</f>
        <v>0</v>
      </c>
      <c r="F986" s="18"/>
      <c r="G986" s="26"/>
      <c r="H986" s="20"/>
      <c r="N986" s="34"/>
      <c r="O986" s="63"/>
      <c r="P986" s="63"/>
      <c r="Q986" s="63"/>
    </row>
    <row r="987" spans="1:17" ht="15.75" customHeight="1" x14ac:dyDescent="0.2">
      <c r="A987" s="20"/>
      <c r="B987" s="22"/>
      <c r="C987" s="17">
        <f>IF(O987=0,IF(N987="Y",IF('Expense Categories'!$G$4="Y",G987-ROUND(E987,2)-ROUND(D987,2),Expenses!G987),G987),0)</f>
        <v>0</v>
      </c>
      <c r="D987" s="17">
        <f>IF(H987='Expense Categories'!A$2,IF(N987="Y",IF('Expense Categories'!$G$4="Y",IF(ISNUMBER(MATCH(H987,'Expense Categories'!$D$2:$D$15,0)),0,(($G987-$F987)/2)/'Expense Categories'!$I$1*'Expense Categories'!$G$1),0),0),IF(N987="Y",IF('Expense Categories'!$G$4="Y",IF(ISNUMBER(MATCH(H987,'Expense Categories'!$D$2:$D$15,0)),0,($G987-$F987)/'Expense Categories'!$I$1*'Expense Categories'!$G$1),0),0))</f>
        <v>0</v>
      </c>
      <c r="E987" s="17">
        <f>IF(H987='Expense Categories'!A$2,IF(N987="Y",IF('Expense Categories'!$G$4="Y",IF(ISNUMBER(MATCH(H987,'Expense Categories'!$D$2:$D$15,0)),0,(($G987-$F987)/2)/'Expense Categories'!$I$1*'Expense Categories'!$G$2),0),0),IF(N987="Y",IF('Expense Categories'!$G$4="Y",IF(ISNUMBER(MATCH(H987,'Expense Categories'!$D$2:$D$15,0)),0,($G987-$F987)/'Expense Categories'!$I$1*'Expense Categories'!$G$2),0),0))</f>
        <v>0</v>
      </c>
      <c r="F987" s="18"/>
      <c r="G987" s="26"/>
      <c r="H987" s="20"/>
      <c r="N987" s="34"/>
      <c r="O987" s="63"/>
      <c r="P987" s="63"/>
      <c r="Q987" s="63"/>
    </row>
    <row r="988" spans="1:17" ht="15.75" customHeight="1" x14ac:dyDescent="0.2">
      <c r="A988" s="20"/>
      <c r="B988" s="22"/>
      <c r="C988" s="17">
        <f>IF(O988=0,IF(N988="Y",IF('Expense Categories'!$G$4="Y",G988-ROUND(E988,2)-ROUND(D988,2),Expenses!G988),G988),0)</f>
        <v>0</v>
      </c>
      <c r="D988" s="17">
        <f>IF(H988='Expense Categories'!A$2,IF(N988="Y",IF('Expense Categories'!$G$4="Y",IF(ISNUMBER(MATCH(H988,'Expense Categories'!$D$2:$D$15,0)),0,(($G988-$F988)/2)/'Expense Categories'!$I$1*'Expense Categories'!$G$1),0),0),IF(N988="Y",IF('Expense Categories'!$G$4="Y",IF(ISNUMBER(MATCH(H988,'Expense Categories'!$D$2:$D$15,0)),0,($G988-$F988)/'Expense Categories'!$I$1*'Expense Categories'!$G$1),0),0))</f>
        <v>0</v>
      </c>
      <c r="E988" s="17">
        <f>IF(H988='Expense Categories'!A$2,IF(N988="Y",IF('Expense Categories'!$G$4="Y",IF(ISNUMBER(MATCH(H988,'Expense Categories'!$D$2:$D$15,0)),0,(($G988-$F988)/2)/'Expense Categories'!$I$1*'Expense Categories'!$G$2),0),0),IF(N988="Y",IF('Expense Categories'!$G$4="Y",IF(ISNUMBER(MATCH(H988,'Expense Categories'!$D$2:$D$15,0)),0,($G988-$F988)/'Expense Categories'!$I$1*'Expense Categories'!$G$2),0),0))</f>
        <v>0</v>
      </c>
      <c r="F988" s="18"/>
      <c r="G988" s="26"/>
      <c r="H988" s="20"/>
      <c r="N988" s="34"/>
      <c r="O988" s="63"/>
      <c r="P988" s="63"/>
      <c r="Q988" s="63"/>
    </row>
    <row r="989" spans="1:17" ht="15.75" customHeight="1" x14ac:dyDescent="0.2">
      <c r="A989" s="20"/>
      <c r="B989" s="22"/>
      <c r="C989" s="17">
        <f>IF(O989=0,IF(N989="Y",IF('Expense Categories'!$G$4="Y",G989-ROUND(E989,2)-ROUND(D989,2),Expenses!G989),G989),0)</f>
        <v>0</v>
      </c>
      <c r="D989" s="17">
        <f>IF(H989='Expense Categories'!A$2,IF(N989="Y",IF('Expense Categories'!$G$4="Y",IF(ISNUMBER(MATCH(H989,'Expense Categories'!$D$2:$D$15,0)),0,(($G989-$F989)/2)/'Expense Categories'!$I$1*'Expense Categories'!$G$1),0),0),IF(N989="Y",IF('Expense Categories'!$G$4="Y",IF(ISNUMBER(MATCH(H989,'Expense Categories'!$D$2:$D$15,0)),0,($G989-$F989)/'Expense Categories'!$I$1*'Expense Categories'!$G$1),0),0))</f>
        <v>0</v>
      </c>
      <c r="E989" s="17">
        <f>IF(H989='Expense Categories'!A$2,IF(N989="Y",IF('Expense Categories'!$G$4="Y",IF(ISNUMBER(MATCH(H989,'Expense Categories'!$D$2:$D$15,0)),0,(($G989-$F989)/2)/'Expense Categories'!$I$1*'Expense Categories'!$G$2),0),0),IF(N989="Y",IF('Expense Categories'!$G$4="Y",IF(ISNUMBER(MATCH(H989,'Expense Categories'!$D$2:$D$15,0)),0,($G989-$F989)/'Expense Categories'!$I$1*'Expense Categories'!$G$2),0),0))</f>
        <v>0</v>
      </c>
      <c r="F989" s="18"/>
      <c r="G989" s="26"/>
      <c r="H989" s="20"/>
      <c r="N989" s="34"/>
      <c r="O989" s="63"/>
      <c r="P989" s="63"/>
      <c r="Q989" s="63"/>
    </row>
    <row r="990" spans="1:17" ht="15.75" customHeight="1" x14ac:dyDescent="0.2">
      <c r="A990" s="20"/>
      <c r="B990" s="22"/>
      <c r="C990" s="17">
        <f>IF(O990=0,IF(N990="Y",IF('Expense Categories'!$G$4="Y",G990-ROUND(E990,2)-ROUND(D990,2),Expenses!G990),G990),0)</f>
        <v>0</v>
      </c>
      <c r="D990" s="17">
        <f>IF(H990='Expense Categories'!A$2,IF(N990="Y",IF('Expense Categories'!$G$4="Y",IF(ISNUMBER(MATCH(H990,'Expense Categories'!$D$2:$D$15,0)),0,(($G990-$F990)/2)/'Expense Categories'!$I$1*'Expense Categories'!$G$1),0),0),IF(N990="Y",IF('Expense Categories'!$G$4="Y",IF(ISNUMBER(MATCH(H990,'Expense Categories'!$D$2:$D$15,0)),0,($G990-$F990)/'Expense Categories'!$I$1*'Expense Categories'!$G$1),0),0))</f>
        <v>0</v>
      </c>
      <c r="E990" s="17">
        <f>IF(H990='Expense Categories'!A$2,IF(N990="Y",IF('Expense Categories'!$G$4="Y",IF(ISNUMBER(MATCH(H990,'Expense Categories'!$D$2:$D$15,0)),0,(($G990-$F990)/2)/'Expense Categories'!$I$1*'Expense Categories'!$G$2),0),0),IF(N990="Y",IF('Expense Categories'!$G$4="Y",IF(ISNUMBER(MATCH(H990,'Expense Categories'!$D$2:$D$15,0)),0,($G990-$F990)/'Expense Categories'!$I$1*'Expense Categories'!$G$2),0),0))</f>
        <v>0</v>
      </c>
      <c r="F990" s="18"/>
      <c r="G990" s="26"/>
      <c r="H990" s="20"/>
      <c r="N990" s="34"/>
      <c r="O990" s="63"/>
      <c r="P990" s="63"/>
      <c r="Q990" s="63"/>
    </row>
    <row r="991" spans="1:17" ht="15.75" customHeight="1" x14ac:dyDescent="0.2">
      <c r="A991" s="20"/>
      <c r="B991" s="22"/>
      <c r="C991" s="17">
        <f>IF(O991=0,IF(N991="Y",IF('Expense Categories'!$G$4="Y",G991-ROUND(E991,2)-ROUND(D991,2),Expenses!G991),G991),0)</f>
        <v>0</v>
      </c>
      <c r="D991" s="17">
        <f>IF(H991='Expense Categories'!A$2,IF(N991="Y",IF('Expense Categories'!$G$4="Y",IF(ISNUMBER(MATCH(H991,'Expense Categories'!$D$2:$D$15,0)),0,(($G991-$F991)/2)/'Expense Categories'!$I$1*'Expense Categories'!$G$1),0),0),IF(N991="Y",IF('Expense Categories'!$G$4="Y",IF(ISNUMBER(MATCH(H991,'Expense Categories'!$D$2:$D$15,0)),0,($G991-$F991)/'Expense Categories'!$I$1*'Expense Categories'!$G$1),0),0))</f>
        <v>0</v>
      </c>
      <c r="E991" s="17">
        <f>IF(H991='Expense Categories'!A$2,IF(N991="Y",IF('Expense Categories'!$G$4="Y",IF(ISNUMBER(MATCH(H991,'Expense Categories'!$D$2:$D$15,0)),0,(($G991-$F991)/2)/'Expense Categories'!$I$1*'Expense Categories'!$G$2),0),0),IF(N991="Y",IF('Expense Categories'!$G$4="Y",IF(ISNUMBER(MATCH(H991,'Expense Categories'!$D$2:$D$15,0)),0,($G991-$F991)/'Expense Categories'!$I$1*'Expense Categories'!$G$2),0),0))</f>
        <v>0</v>
      </c>
      <c r="F991" s="18"/>
      <c r="G991" s="26"/>
      <c r="H991" s="20"/>
      <c r="N991" s="34"/>
      <c r="O991" s="63"/>
      <c r="P991" s="63"/>
      <c r="Q991" s="63"/>
    </row>
    <row r="992" spans="1:17" ht="15.75" customHeight="1" x14ac:dyDescent="0.2">
      <c r="A992" s="20"/>
      <c r="B992" s="22"/>
      <c r="C992" s="17">
        <f>IF(O992=0,IF(N992="Y",IF('Expense Categories'!$G$4="Y",G992-ROUND(E992,2)-ROUND(D992,2),Expenses!G992),G992),0)</f>
        <v>0</v>
      </c>
      <c r="D992" s="17">
        <f>IF(H992='Expense Categories'!A$2,IF(N992="Y",IF('Expense Categories'!$G$4="Y",IF(ISNUMBER(MATCH(H992,'Expense Categories'!$D$2:$D$15,0)),0,(($G992-$F992)/2)/'Expense Categories'!$I$1*'Expense Categories'!$G$1),0),0),IF(N992="Y",IF('Expense Categories'!$G$4="Y",IF(ISNUMBER(MATCH(H992,'Expense Categories'!$D$2:$D$15,0)),0,($G992-$F992)/'Expense Categories'!$I$1*'Expense Categories'!$G$1),0),0))</f>
        <v>0</v>
      </c>
      <c r="E992" s="17">
        <f>IF(H992='Expense Categories'!A$2,IF(N992="Y",IF('Expense Categories'!$G$4="Y",IF(ISNUMBER(MATCH(H992,'Expense Categories'!$D$2:$D$15,0)),0,(($G992-$F992)/2)/'Expense Categories'!$I$1*'Expense Categories'!$G$2),0),0),IF(N992="Y",IF('Expense Categories'!$G$4="Y",IF(ISNUMBER(MATCH(H992,'Expense Categories'!$D$2:$D$15,0)),0,($G992-$F992)/'Expense Categories'!$I$1*'Expense Categories'!$G$2),0),0))</f>
        <v>0</v>
      </c>
      <c r="F992" s="18"/>
      <c r="G992" s="26"/>
      <c r="H992" s="20"/>
      <c r="N992" s="34"/>
      <c r="O992" s="63"/>
      <c r="P992" s="63"/>
      <c r="Q992" s="63"/>
    </row>
    <row r="993" spans="1:17" ht="15.75" customHeight="1" x14ac:dyDescent="0.2">
      <c r="A993" s="20"/>
      <c r="B993" s="22"/>
      <c r="C993" s="17">
        <f>IF(O993=0,IF(N993="Y",IF('Expense Categories'!$G$4="Y",G993-ROUND(E993,2)-ROUND(D993,2),Expenses!G993),G993),0)</f>
        <v>0</v>
      </c>
      <c r="D993" s="17">
        <f>IF(H993='Expense Categories'!A$2,IF(N993="Y",IF('Expense Categories'!$G$4="Y",IF(ISNUMBER(MATCH(H993,'Expense Categories'!$D$2:$D$15,0)),0,(($G993-$F993)/2)/'Expense Categories'!$I$1*'Expense Categories'!$G$1),0),0),IF(N993="Y",IF('Expense Categories'!$G$4="Y",IF(ISNUMBER(MATCH(H993,'Expense Categories'!$D$2:$D$15,0)),0,($G993-$F993)/'Expense Categories'!$I$1*'Expense Categories'!$G$1),0),0))</f>
        <v>0</v>
      </c>
      <c r="E993" s="17">
        <f>IF(H993='Expense Categories'!A$2,IF(N993="Y",IF('Expense Categories'!$G$4="Y",IF(ISNUMBER(MATCH(H993,'Expense Categories'!$D$2:$D$15,0)),0,(($G993-$F993)/2)/'Expense Categories'!$I$1*'Expense Categories'!$G$2),0),0),IF(N993="Y",IF('Expense Categories'!$G$4="Y",IF(ISNUMBER(MATCH(H993,'Expense Categories'!$D$2:$D$15,0)),0,($G993-$F993)/'Expense Categories'!$I$1*'Expense Categories'!$G$2),0),0))</f>
        <v>0</v>
      </c>
      <c r="F993" s="18"/>
      <c r="G993" s="26"/>
      <c r="H993" s="20"/>
      <c r="N993" s="34"/>
      <c r="O993" s="63"/>
      <c r="P993" s="63"/>
      <c r="Q993" s="63"/>
    </row>
    <row r="994" spans="1:17" ht="15.75" customHeight="1" x14ac:dyDescent="0.2">
      <c r="A994" s="20"/>
      <c r="B994" s="22"/>
      <c r="C994" s="17">
        <f>IF(O994=0,IF(N994="Y",IF('Expense Categories'!$G$4="Y",G994-ROUND(E994,2)-ROUND(D994,2),Expenses!G994),G994),0)</f>
        <v>0</v>
      </c>
      <c r="D994" s="17">
        <f>IF(H994='Expense Categories'!A$2,IF(N994="Y",IF('Expense Categories'!$G$4="Y",IF(ISNUMBER(MATCH(H994,'Expense Categories'!$D$2:$D$15,0)),0,(($G994-$F994)/2)/'Expense Categories'!$I$1*'Expense Categories'!$G$1),0),0),IF(N994="Y",IF('Expense Categories'!$G$4="Y",IF(ISNUMBER(MATCH(H994,'Expense Categories'!$D$2:$D$15,0)),0,($G994-$F994)/'Expense Categories'!$I$1*'Expense Categories'!$G$1),0),0))</f>
        <v>0</v>
      </c>
      <c r="E994" s="17">
        <f>IF(H994='Expense Categories'!A$2,IF(N994="Y",IF('Expense Categories'!$G$4="Y",IF(ISNUMBER(MATCH(H994,'Expense Categories'!$D$2:$D$15,0)),0,(($G994-$F994)/2)/'Expense Categories'!$I$1*'Expense Categories'!$G$2),0),0),IF(N994="Y",IF('Expense Categories'!$G$4="Y",IF(ISNUMBER(MATCH(H994,'Expense Categories'!$D$2:$D$15,0)),0,($G994-$F994)/'Expense Categories'!$I$1*'Expense Categories'!$G$2),0),0))</f>
        <v>0</v>
      </c>
      <c r="F994" s="18"/>
      <c r="G994" s="26"/>
      <c r="H994" s="20"/>
      <c r="N994" s="34"/>
      <c r="O994" s="63"/>
      <c r="P994" s="63"/>
      <c r="Q994" s="63"/>
    </row>
    <row r="995" spans="1:17" ht="15.75" customHeight="1" x14ac:dyDescent="0.2">
      <c r="A995" s="20"/>
      <c r="B995" s="22"/>
      <c r="C995" s="17">
        <f>IF(O995=0,IF(N995="Y",IF('Expense Categories'!$G$4="Y",G995-ROUND(E995,2)-ROUND(D995,2),Expenses!G995),G995),0)</f>
        <v>0</v>
      </c>
      <c r="D995" s="17">
        <f>IF(H995='Expense Categories'!A$2,IF(N995="Y",IF('Expense Categories'!$G$4="Y",IF(ISNUMBER(MATCH(H995,'Expense Categories'!$D$2:$D$15,0)),0,(($G995-$F995)/2)/'Expense Categories'!$I$1*'Expense Categories'!$G$1),0),0),IF(N995="Y",IF('Expense Categories'!$G$4="Y",IF(ISNUMBER(MATCH(H995,'Expense Categories'!$D$2:$D$15,0)),0,($G995-$F995)/'Expense Categories'!$I$1*'Expense Categories'!$G$1),0),0))</f>
        <v>0</v>
      </c>
      <c r="E995" s="17">
        <f>IF(H995='Expense Categories'!A$2,IF(N995="Y",IF('Expense Categories'!$G$4="Y",IF(ISNUMBER(MATCH(H995,'Expense Categories'!$D$2:$D$15,0)),0,(($G995-$F995)/2)/'Expense Categories'!$I$1*'Expense Categories'!$G$2),0),0),IF(N995="Y",IF('Expense Categories'!$G$4="Y",IF(ISNUMBER(MATCH(H995,'Expense Categories'!$D$2:$D$15,0)),0,($G995-$F995)/'Expense Categories'!$I$1*'Expense Categories'!$G$2),0),0))</f>
        <v>0</v>
      </c>
      <c r="F995" s="18"/>
      <c r="G995" s="26"/>
      <c r="H995" s="20"/>
      <c r="N995" s="34"/>
      <c r="O995" s="63"/>
      <c r="P995" s="63"/>
      <c r="Q995" s="63"/>
    </row>
    <row r="996" spans="1:17" ht="15.75" customHeight="1" x14ac:dyDescent="0.2">
      <c r="A996" s="20"/>
      <c r="B996" s="22"/>
      <c r="C996" s="17">
        <f>IF(O996=0,IF(N996="Y",IF('Expense Categories'!$G$4="Y",G996-ROUND(E996,2)-ROUND(D996,2),Expenses!G996),G996),0)</f>
        <v>0</v>
      </c>
      <c r="D996" s="17">
        <f>IF(H996='Expense Categories'!A$2,IF(N996="Y",IF('Expense Categories'!$G$4="Y",IF(ISNUMBER(MATCH(H996,'Expense Categories'!$D$2:$D$15,0)),0,(($G996-$F996)/2)/'Expense Categories'!$I$1*'Expense Categories'!$G$1),0),0),IF(N996="Y",IF('Expense Categories'!$G$4="Y",IF(ISNUMBER(MATCH(H996,'Expense Categories'!$D$2:$D$15,0)),0,($G996-$F996)/'Expense Categories'!$I$1*'Expense Categories'!$G$1),0),0))</f>
        <v>0</v>
      </c>
      <c r="E996" s="17">
        <f>IF(H996='Expense Categories'!A$2,IF(N996="Y",IF('Expense Categories'!$G$4="Y",IF(ISNUMBER(MATCH(H996,'Expense Categories'!$D$2:$D$15,0)),0,(($G996-$F996)/2)/'Expense Categories'!$I$1*'Expense Categories'!$G$2),0),0),IF(N996="Y",IF('Expense Categories'!$G$4="Y",IF(ISNUMBER(MATCH(H996,'Expense Categories'!$D$2:$D$15,0)),0,($G996-$F996)/'Expense Categories'!$I$1*'Expense Categories'!$G$2),0),0))</f>
        <v>0</v>
      </c>
      <c r="F996" s="18"/>
      <c r="G996" s="26"/>
      <c r="H996" s="20"/>
      <c r="N996" s="34"/>
      <c r="O996" s="63"/>
      <c r="P996" s="63"/>
      <c r="Q996" s="63"/>
    </row>
    <row r="997" spans="1:17" ht="15.75" customHeight="1" x14ac:dyDescent="0.2">
      <c r="A997" s="20"/>
      <c r="B997" s="22"/>
      <c r="C997" s="17">
        <f>IF(O997=0,IF(N997="Y",IF('Expense Categories'!$G$4="Y",G997-ROUND(E997,2)-ROUND(D997,2),Expenses!G997),G997),0)</f>
        <v>0</v>
      </c>
      <c r="D997" s="17">
        <f>IF(H997='Expense Categories'!A$2,IF(N997="Y",IF('Expense Categories'!$G$4="Y",IF(ISNUMBER(MATCH(H997,'Expense Categories'!$D$2:$D$15,0)),0,(($G997-$F997)/2)/'Expense Categories'!$I$1*'Expense Categories'!$G$1),0),0),IF(N997="Y",IF('Expense Categories'!$G$4="Y",IF(ISNUMBER(MATCH(H997,'Expense Categories'!$D$2:$D$15,0)),0,($G997-$F997)/'Expense Categories'!$I$1*'Expense Categories'!$G$1),0),0))</f>
        <v>0</v>
      </c>
      <c r="E997" s="17">
        <f>IF(H997='Expense Categories'!A$2,IF(N997="Y",IF('Expense Categories'!$G$4="Y",IF(ISNUMBER(MATCH(H997,'Expense Categories'!$D$2:$D$15,0)),0,(($G997-$F997)/2)/'Expense Categories'!$I$1*'Expense Categories'!$G$2),0),0),IF(N997="Y",IF('Expense Categories'!$G$4="Y",IF(ISNUMBER(MATCH(H997,'Expense Categories'!$D$2:$D$15,0)),0,($G997-$F997)/'Expense Categories'!$I$1*'Expense Categories'!$G$2),0),0))</f>
        <v>0</v>
      </c>
      <c r="F997" s="18"/>
      <c r="G997" s="26"/>
      <c r="H997" s="20"/>
      <c r="N997" s="34"/>
      <c r="O997" s="63"/>
      <c r="P997" s="63"/>
      <c r="Q997" s="63"/>
    </row>
    <row r="998" spans="1:17" ht="15.75" customHeight="1" x14ac:dyDescent="0.2">
      <c r="A998" s="20"/>
      <c r="B998" s="22"/>
      <c r="C998" s="17">
        <f>IF(O998=0,IF(N998="Y",IF('Expense Categories'!$G$4="Y",G998-ROUND(E998,2)-ROUND(D998,2),Expenses!G998),G998),0)</f>
        <v>0</v>
      </c>
      <c r="D998" s="17">
        <f>IF(H998='Expense Categories'!A$2,IF(N998="Y",IF('Expense Categories'!$G$4="Y",IF(ISNUMBER(MATCH(H998,'Expense Categories'!$D$2:$D$15,0)),0,(($G998-$F998)/2)/'Expense Categories'!$I$1*'Expense Categories'!$G$1),0),0),IF(N998="Y",IF('Expense Categories'!$G$4="Y",IF(ISNUMBER(MATCH(H998,'Expense Categories'!$D$2:$D$15,0)),0,($G998-$F998)/'Expense Categories'!$I$1*'Expense Categories'!$G$1),0),0))</f>
        <v>0</v>
      </c>
      <c r="E998" s="17">
        <f>IF(H998='Expense Categories'!A$2,IF(N998="Y",IF('Expense Categories'!$G$4="Y",IF(ISNUMBER(MATCH(H998,'Expense Categories'!$D$2:$D$15,0)),0,(($G998-$F998)/2)/'Expense Categories'!$I$1*'Expense Categories'!$G$2),0),0),IF(N998="Y",IF('Expense Categories'!$G$4="Y",IF(ISNUMBER(MATCH(H998,'Expense Categories'!$D$2:$D$15,0)),0,($G998-$F998)/'Expense Categories'!$I$1*'Expense Categories'!$G$2),0),0))</f>
        <v>0</v>
      </c>
      <c r="F998" s="18"/>
      <c r="G998" s="26"/>
      <c r="H998" s="20"/>
      <c r="N998" s="34"/>
      <c r="O998" s="63"/>
      <c r="P998" s="63"/>
      <c r="Q998" s="63"/>
    </row>
    <row r="999" spans="1:17" ht="15.75" customHeight="1" x14ac:dyDescent="0.2">
      <c r="A999" s="20"/>
      <c r="B999" s="22"/>
      <c r="C999" s="17">
        <f>IF(O999=0,IF(N999="Y",IF('Expense Categories'!$G$4="Y",G999-ROUND(E999,2)-ROUND(D999,2),Expenses!G999),G999),0)</f>
        <v>0</v>
      </c>
      <c r="D999" s="17">
        <f>IF(H999='Expense Categories'!A$2,IF(N999="Y",IF('Expense Categories'!$G$4="Y",IF(ISNUMBER(MATCH(H999,'Expense Categories'!$D$2:$D$15,0)),0,(($G999-$F999)/2)/'Expense Categories'!$I$1*'Expense Categories'!$G$1),0),0),IF(N999="Y",IF('Expense Categories'!$G$4="Y",IF(ISNUMBER(MATCH(H999,'Expense Categories'!$D$2:$D$15,0)),0,($G999-$F999)/'Expense Categories'!$I$1*'Expense Categories'!$G$1),0),0))</f>
        <v>0</v>
      </c>
      <c r="E999" s="17">
        <f>IF(H999='Expense Categories'!A$2,IF(N999="Y",IF('Expense Categories'!$G$4="Y",IF(ISNUMBER(MATCH(H999,'Expense Categories'!$D$2:$D$15,0)),0,(($G999-$F999)/2)/'Expense Categories'!$I$1*'Expense Categories'!$G$2),0),0),IF(N999="Y",IF('Expense Categories'!$G$4="Y",IF(ISNUMBER(MATCH(H999,'Expense Categories'!$D$2:$D$15,0)),0,($G999-$F999)/'Expense Categories'!$I$1*'Expense Categories'!$G$2),0),0))</f>
        <v>0</v>
      </c>
      <c r="F999" s="18"/>
      <c r="G999" s="26"/>
      <c r="H999" s="20"/>
      <c r="N999" s="34"/>
      <c r="O999" s="63"/>
      <c r="P999" s="63"/>
      <c r="Q999" s="63"/>
    </row>
    <row r="1000" spans="1:17" ht="15.75" customHeight="1" x14ac:dyDescent="0.2">
      <c r="A1000" s="20"/>
      <c r="B1000" s="22"/>
      <c r="C1000" s="17">
        <f>IF(O1000=0,IF(N1000="Y",IF('Expense Categories'!$G$4="Y",G1000-ROUND(E1000,2)-ROUND(D1000,2),Expenses!G1000),G1000),0)</f>
        <v>0</v>
      </c>
      <c r="D1000" s="17">
        <f>IF(H1000='Expense Categories'!A$2,IF(N1000="Y",IF('Expense Categories'!$G$4="Y",IF(ISNUMBER(MATCH(H1000,'Expense Categories'!$D$2:$D$15,0)),0,(($G1000-$F1000)/2)/'Expense Categories'!$I$1*'Expense Categories'!$G$1),0),0),IF(N1000="Y",IF('Expense Categories'!$G$4="Y",IF(ISNUMBER(MATCH(H1000,'Expense Categories'!$D$2:$D$15,0)),0,($G1000-$F1000)/'Expense Categories'!$I$1*'Expense Categories'!$G$1),0),0))</f>
        <v>0</v>
      </c>
      <c r="E1000" s="17">
        <f>IF(H1000='Expense Categories'!A$2,IF(N1000="Y",IF('Expense Categories'!$G$4="Y",IF(ISNUMBER(MATCH(H1000,'Expense Categories'!$D$2:$D$15,0)),0,(($G1000-$F1000)/2)/'Expense Categories'!$I$1*'Expense Categories'!$G$2),0),0),IF(N1000="Y",IF('Expense Categories'!$G$4="Y",IF(ISNUMBER(MATCH(H1000,'Expense Categories'!$D$2:$D$15,0)),0,($G1000-$F1000)/'Expense Categories'!$I$1*'Expense Categories'!$G$2),0),0))</f>
        <v>0</v>
      </c>
      <c r="F1000" s="18"/>
      <c r="G1000" s="26"/>
      <c r="H1000" s="20"/>
      <c r="N1000" s="34"/>
      <c r="O1000" s="63"/>
      <c r="P1000" s="63"/>
      <c r="Q1000" s="63"/>
    </row>
    <row r="1001" spans="1:17" ht="15.75" customHeight="1" x14ac:dyDescent="0.2">
      <c r="A1001" s="20"/>
      <c r="B1001" s="22"/>
      <c r="C1001" s="17">
        <f>IF(O1001=0,IF(N1001="Y",IF('Expense Categories'!$G$4="Y",G1001-ROUND(E1001,2)-ROUND(D1001,2),Expenses!G1001),G1001),0)</f>
        <v>0</v>
      </c>
      <c r="D1001" s="17">
        <f>IF(H1001='Expense Categories'!A$2,IF(N1001="Y",IF('Expense Categories'!$G$4="Y",IF(ISNUMBER(MATCH(H1001,'Expense Categories'!$D$2:$D$15,0)),0,(($G1001-$F1001)/2)/'Expense Categories'!$I$1*'Expense Categories'!$G$1),0),0),IF(N1001="Y",IF('Expense Categories'!$G$4="Y",IF(ISNUMBER(MATCH(H1001,'Expense Categories'!$D$2:$D$15,0)),0,($G1001-$F1001)/'Expense Categories'!$I$1*'Expense Categories'!$G$1),0),0))</f>
        <v>0</v>
      </c>
      <c r="E1001" s="17">
        <f>IF(H1001='Expense Categories'!A$2,IF(N1001="Y",IF('Expense Categories'!$G$4="Y",IF(ISNUMBER(MATCH(H1001,'Expense Categories'!$D$2:$D$15,0)),0,(($G1001-$F1001)/2)/'Expense Categories'!$I$1*'Expense Categories'!$G$2),0),0),IF(N1001="Y",IF('Expense Categories'!$G$4="Y",IF(ISNUMBER(MATCH(H1001,'Expense Categories'!$D$2:$D$15,0)),0,($G1001-$F1001)/'Expense Categories'!$I$1*'Expense Categories'!$G$2),0),0))</f>
        <v>0</v>
      </c>
      <c r="F1001" s="18"/>
      <c r="G1001" s="26"/>
      <c r="H1001" s="20"/>
      <c r="N1001" s="34"/>
      <c r="O1001" s="63"/>
      <c r="P1001" s="63"/>
      <c r="Q1001" s="63"/>
    </row>
    <row r="1002" spans="1:17" ht="15.75" customHeight="1" x14ac:dyDescent="0.2">
      <c r="A1002" s="20"/>
      <c r="B1002" s="22"/>
      <c r="C1002" s="17">
        <f>IF(O1002=0,IF(N1002="Y",IF('Expense Categories'!$G$4="Y",G1002-ROUND(E1002,2)-ROUND(D1002,2),Expenses!G1002),G1002),0)</f>
        <v>0</v>
      </c>
      <c r="D1002" s="17">
        <f>IF(H1002='Expense Categories'!A$2,IF(N1002="Y",IF('Expense Categories'!$G$4="Y",IF(ISNUMBER(MATCH(H1002,'Expense Categories'!$D$2:$D$15,0)),0,(($G1002-$F1002)/2)/'Expense Categories'!$I$1*'Expense Categories'!$G$1),0),0),IF(N1002="Y",IF('Expense Categories'!$G$4="Y",IF(ISNUMBER(MATCH(H1002,'Expense Categories'!$D$2:$D$15,0)),0,($G1002-$F1002)/'Expense Categories'!$I$1*'Expense Categories'!$G$1),0),0))</f>
        <v>0</v>
      </c>
      <c r="E1002" s="17">
        <f>IF(H1002='Expense Categories'!A$2,IF(N1002="Y",IF('Expense Categories'!$G$4="Y",IF(ISNUMBER(MATCH(H1002,'Expense Categories'!$D$2:$D$15,0)),0,(($G1002-$F1002)/2)/'Expense Categories'!$I$1*'Expense Categories'!$G$2),0),0),IF(N1002="Y",IF('Expense Categories'!$G$4="Y",IF(ISNUMBER(MATCH(H1002,'Expense Categories'!$D$2:$D$15,0)),0,($G1002-$F1002)/'Expense Categories'!$I$1*'Expense Categories'!$G$2),0),0))</f>
        <v>0</v>
      </c>
      <c r="F1002" s="18"/>
      <c r="G1002" s="26"/>
      <c r="H1002" s="20"/>
      <c r="N1002" s="34"/>
      <c r="O1002" s="63"/>
      <c r="P1002" s="63"/>
      <c r="Q1002" s="63"/>
    </row>
  </sheetData>
  <sheetProtection algorithmName="SHA-512" hashValue="7ISutVMaXcdnMQiN+Mp1waUc/FlIyDjcXdwylSTyUCbQKKgDhE51TDZPnDEQzk9KrjFA39GaCZVD/15arZssgQ==" saltValue="LNZIntJbd3KFTB0Ek5Mb9A==" spinCount="100000" sheet="1" objects="1" scenarios="1"/>
  <autoFilter ref="A1:Q1002" xr:uid="{00000000-0009-0000-0000-000002000000}"/>
  <customSheetViews>
    <customSheetView guid="{7AD03A1B-2F15-40F8-8723-8D7D133A1325}" filter="1" showAutoFilter="1">
      <pageMargins left="0.7" right="0.7" top="0.75" bottom="0.75" header="0.3" footer="0.3"/>
      <autoFilter ref="A1:I58" xr:uid="{6AFC134A-66A6-4089-9214-D015B0471929}"/>
    </customSheetView>
  </customSheetViews>
  <conditionalFormatting sqref="C2:E1002">
    <cfRule type="cellIs" dxfId="0" priority="1" operator="equal">
      <formula>0</formula>
    </cfRule>
  </conditionalFormatting>
  <dataValidations count="2">
    <dataValidation type="custom" allowBlank="1" showDropDown="1" showInputMessage="1" prompt="Enter a valid date" sqref="B319:B1002 B310:B317 B59:B80 B82:B272 B274:B277 B279:B308 B26:B57 B2:B24" xr:uid="{00000000-0002-0000-0200-000001000000}">
      <formula1>OR(NOT(ISERROR(DATEVALUE(B2))), AND(ISNUMBER(B2), LEFT(CELL("format", B2))="D"))</formula1>
    </dataValidation>
    <dataValidation type="list" allowBlank="1" showInputMessage="1" showErrorMessage="1" sqref="N2:N1002" xr:uid="{00000000-0002-0000-0200-000002000000}">
      <formula1>"Y,N"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prompt="Click and enter a value from range 'Expense Categories'!A1:A40" xr:uid="{00000000-0002-0000-0200-000000000000}">
          <x14:formula1>
            <xm:f>'Expense Categories'!$A$1:$A$49</xm:f>
          </x14:formula1>
          <xm:sqref>H2:H1002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3CEB9-49E0-4A10-B9DE-164A870F441F}">
  <dimension ref="A2:W162"/>
  <sheetViews>
    <sheetView workbookViewId="0"/>
  </sheetViews>
  <sheetFormatPr defaultRowHeight="15" x14ac:dyDescent="0.25"/>
  <cols>
    <col min="1" max="1" width="12.5703125" style="2" bestFit="1" customWidth="1"/>
    <col min="2" max="2" width="11.42578125" style="2" bestFit="1" customWidth="1"/>
    <col min="3" max="3" width="10.5703125" style="2" bestFit="1" customWidth="1"/>
    <col min="4" max="4" width="10.140625" style="2" bestFit="1" customWidth="1"/>
    <col min="5" max="5" width="3.140625" style="2" customWidth="1"/>
    <col min="6" max="6" width="10.5703125" style="2" bestFit="1" customWidth="1"/>
    <col min="7" max="7" width="9.42578125" style="2" bestFit="1" customWidth="1"/>
    <col min="8" max="8" width="9.28515625" style="2" bestFit="1" customWidth="1"/>
    <col min="9" max="9" width="2.7109375" style="2" customWidth="1"/>
    <col min="10" max="10" width="4.7109375" style="2" bestFit="1" customWidth="1"/>
    <col min="11" max="11" width="6.28515625" style="2" bestFit="1" customWidth="1"/>
    <col min="12" max="12" width="8.28515625" style="2" bestFit="1" customWidth="1"/>
    <col min="13" max="13" width="5.85546875" style="2" bestFit="1" customWidth="1"/>
    <col min="14" max="14" width="2" style="2" bestFit="1" customWidth="1"/>
    <col min="15" max="15" width="9.5703125" style="2" customWidth="1"/>
    <col min="16" max="16" width="10.5703125" style="2" bestFit="1" customWidth="1"/>
    <col min="17" max="20" width="8.85546875" style="2"/>
    <col min="21" max="22" width="9.140625" style="78" customWidth="1"/>
    <col min="23" max="256" width="8.85546875" style="2"/>
    <col min="257" max="257" width="12.5703125" style="2" bestFit="1" customWidth="1"/>
    <col min="258" max="258" width="11.42578125" style="2" bestFit="1" customWidth="1"/>
    <col min="259" max="259" width="10.5703125" style="2" bestFit="1" customWidth="1"/>
    <col min="260" max="260" width="10.140625" style="2" bestFit="1" customWidth="1"/>
    <col min="261" max="261" width="3.140625" style="2" customWidth="1"/>
    <col min="262" max="262" width="10.5703125" style="2" bestFit="1" customWidth="1"/>
    <col min="263" max="263" width="9.42578125" style="2" bestFit="1" customWidth="1"/>
    <col min="264" max="264" width="9.28515625" style="2" bestFit="1" customWidth="1"/>
    <col min="265" max="265" width="2.7109375" style="2" customWidth="1"/>
    <col min="266" max="266" width="4.7109375" style="2" bestFit="1" customWidth="1"/>
    <col min="267" max="267" width="6.28515625" style="2" bestFit="1" customWidth="1"/>
    <col min="268" max="268" width="8.28515625" style="2" bestFit="1" customWidth="1"/>
    <col min="269" max="269" width="5.85546875" style="2" bestFit="1" customWidth="1"/>
    <col min="270" max="270" width="2" style="2" bestFit="1" customWidth="1"/>
    <col min="271" max="271" width="9.5703125" style="2" customWidth="1"/>
    <col min="272" max="272" width="10.5703125" style="2" bestFit="1" customWidth="1"/>
    <col min="273" max="276" width="8.85546875" style="2"/>
    <col min="277" max="278" width="9.140625" style="2" customWidth="1"/>
    <col min="279" max="512" width="8.85546875" style="2"/>
    <col min="513" max="513" width="12.5703125" style="2" bestFit="1" customWidth="1"/>
    <col min="514" max="514" width="11.42578125" style="2" bestFit="1" customWidth="1"/>
    <col min="515" max="515" width="10.5703125" style="2" bestFit="1" customWidth="1"/>
    <col min="516" max="516" width="10.140625" style="2" bestFit="1" customWidth="1"/>
    <col min="517" max="517" width="3.140625" style="2" customWidth="1"/>
    <col min="518" max="518" width="10.5703125" style="2" bestFit="1" customWidth="1"/>
    <col min="519" max="519" width="9.42578125" style="2" bestFit="1" customWidth="1"/>
    <col min="520" max="520" width="9.28515625" style="2" bestFit="1" customWidth="1"/>
    <col min="521" max="521" width="2.7109375" style="2" customWidth="1"/>
    <col min="522" max="522" width="4.7109375" style="2" bestFit="1" customWidth="1"/>
    <col min="523" max="523" width="6.28515625" style="2" bestFit="1" customWidth="1"/>
    <col min="524" max="524" width="8.28515625" style="2" bestFit="1" customWidth="1"/>
    <col min="525" max="525" width="5.85546875" style="2" bestFit="1" customWidth="1"/>
    <col min="526" max="526" width="2" style="2" bestFit="1" customWidth="1"/>
    <col min="527" max="527" width="9.5703125" style="2" customWidth="1"/>
    <col min="528" max="528" width="10.5703125" style="2" bestFit="1" customWidth="1"/>
    <col min="529" max="532" width="8.85546875" style="2"/>
    <col min="533" max="534" width="9.140625" style="2" customWidth="1"/>
    <col min="535" max="768" width="8.85546875" style="2"/>
    <col min="769" max="769" width="12.5703125" style="2" bestFit="1" customWidth="1"/>
    <col min="770" max="770" width="11.42578125" style="2" bestFit="1" customWidth="1"/>
    <col min="771" max="771" width="10.5703125" style="2" bestFit="1" customWidth="1"/>
    <col min="772" max="772" width="10.140625" style="2" bestFit="1" customWidth="1"/>
    <col min="773" max="773" width="3.140625" style="2" customWidth="1"/>
    <col min="774" max="774" width="10.5703125" style="2" bestFit="1" customWidth="1"/>
    <col min="775" max="775" width="9.42578125" style="2" bestFit="1" customWidth="1"/>
    <col min="776" max="776" width="9.28515625" style="2" bestFit="1" customWidth="1"/>
    <col min="777" max="777" width="2.7109375" style="2" customWidth="1"/>
    <col min="778" max="778" width="4.7109375" style="2" bestFit="1" customWidth="1"/>
    <col min="779" max="779" width="6.28515625" style="2" bestFit="1" customWidth="1"/>
    <col min="780" max="780" width="8.28515625" style="2" bestFit="1" customWidth="1"/>
    <col min="781" max="781" width="5.85546875" style="2" bestFit="1" customWidth="1"/>
    <col min="782" max="782" width="2" style="2" bestFit="1" customWidth="1"/>
    <col min="783" max="783" width="9.5703125" style="2" customWidth="1"/>
    <col min="784" max="784" width="10.5703125" style="2" bestFit="1" customWidth="1"/>
    <col min="785" max="788" width="8.85546875" style="2"/>
    <col min="789" max="790" width="9.140625" style="2" customWidth="1"/>
    <col min="791" max="1024" width="8.85546875" style="2"/>
    <col min="1025" max="1025" width="12.5703125" style="2" bestFit="1" customWidth="1"/>
    <col min="1026" max="1026" width="11.42578125" style="2" bestFit="1" customWidth="1"/>
    <col min="1027" max="1027" width="10.5703125" style="2" bestFit="1" customWidth="1"/>
    <col min="1028" max="1028" width="10.140625" style="2" bestFit="1" customWidth="1"/>
    <col min="1029" max="1029" width="3.140625" style="2" customWidth="1"/>
    <col min="1030" max="1030" width="10.5703125" style="2" bestFit="1" customWidth="1"/>
    <col min="1031" max="1031" width="9.42578125" style="2" bestFit="1" customWidth="1"/>
    <col min="1032" max="1032" width="9.28515625" style="2" bestFit="1" customWidth="1"/>
    <col min="1033" max="1033" width="2.7109375" style="2" customWidth="1"/>
    <col min="1034" max="1034" width="4.7109375" style="2" bestFit="1" customWidth="1"/>
    <col min="1035" max="1035" width="6.28515625" style="2" bestFit="1" customWidth="1"/>
    <col min="1036" max="1036" width="8.28515625" style="2" bestFit="1" customWidth="1"/>
    <col min="1037" max="1037" width="5.85546875" style="2" bestFit="1" customWidth="1"/>
    <col min="1038" max="1038" width="2" style="2" bestFit="1" customWidth="1"/>
    <col min="1039" max="1039" width="9.5703125" style="2" customWidth="1"/>
    <col min="1040" max="1040" width="10.5703125" style="2" bestFit="1" customWidth="1"/>
    <col min="1041" max="1044" width="8.85546875" style="2"/>
    <col min="1045" max="1046" width="9.140625" style="2" customWidth="1"/>
    <col min="1047" max="1280" width="8.85546875" style="2"/>
    <col min="1281" max="1281" width="12.5703125" style="2" bestFit="1" customWidth="1"/>
    <col min="1282" max="1282" width="11.42578125" style="2" bestFit="1" customWidth="1"/>
    <col min="1283" max="1283" width="10.5703125" style="2" bestFit="1" customWidth="1"/>
    <col min="1284" max="1284" width="10.140625" style="2" bestFit="1" customWidth="1"/>
    <col min="1285" max="1285" width="3.140625" style="2" customWidth="1"/>
    <col min="1286" max="1286" width="10.5703125" style="2" bestFit="1" customWidth="1"/>
    <col min="1287" max="1287" width="9.42578125" style="2" bestFit="1" customWidth="1"/>
    <col min="1288" max="1288" width="9.28515625" style="2" bestFit="1" customWidth="1"/>
    <col min="1289" max="1289" width="2.7109375" style="2" customWidth="1"/>
    <col min="1290" max="1290" width="4.7109375" style="2" bestFit="1" customWidth="1"/>
    <col min="1291" max="1291" width="6.28515625" style="2" bestFit="1" customWidth="1"/>
    <col min="1292" max="1292" width="8.28515625" style="2" bestFit="1" customWidth="1"/>
    <col min="1293" max="1293" width="5.85546875" style="2" bestFit="1" customWidth="1"/>
    <col min="1294" max="1294" width="2" style="2" bestFit="1" customWidth="1"/>
    <col min="1295" max="1295" width="9.5703125" style="2" customWidth="1"/>
    <col min="1296" max="1296" width="10.5703125" style="2" bestFit="1" customWidth="1"/>
    <col min="1297" max="1300" width="8.85546875" style="2"/>
    <col min="1301" max="1302" width="9.140625" style="2" customWidth="1"/>
    <col min="1303" max="1536" width="8.85546875" style="2"/>
    <col min="1537" max="1537" width="12.5703125" style="2" bestFit="1" customWidth="1"/>
    <col min="1538" max="1538" width="11.42578125" style="2" bestFit="1" customWidth="1"/>
    <col min="1539" max="1539" width="10.5703125" style="2" bestFit="1" customWidth="1"/>
    <col min="1540" max="1540" width="10.140625" style="2" bestFit="1" customWidth="1"/>
    <col min="1541" max="1541" width="3.140625" style="2" customWidth="1"/>
    <col min="1542" max="1542" width="10.5703125" style="2" bestFit="1" customWidth="1"/>
    <col min="1543" max="1543" width="9.42578125" style="2" bestFit="1" customWidth="1"/>
    <col min="1544" max="1544" width="9.28515625" style="2" bestFit="1" customWidth="1"/>
    <col min="1545" max="1545" width="2.7109375" style="2" customWidth="1"/>
    <col min="1546" max="1546" width="4.7109375" style="2" bestFit="1" customWidth="1"/>
    <col min="1547" max="1547" width="6.28515625" style="2" bestFit="1" customWidth="1"/>
    <col min="1548" max="1548" width="8.28515625" style="2" bestFit="1" customWidth="1"/>
    <col min="1549" max="1549" width="5.85546875" style="2" bestFit="1" customWidth="1"/>
    <col min="1550" max="1550" width="2" style="2" bestFit="1" customWidth="1"/>
    <col min="1551" max="1551" width="9.5703125" style="2" customWidth="1"/>
    <col min="1552" max="1552" width="10.5703125" style="2" bestFit="1" customWidth="1"/>
    <col min="1553" max="1556" width="8.85546875" style="2"/>
    <col min="1557" max="1558" width="9.140625" style="2" customWidth="1"/>
    <col min="1559" max="1792" width="8.85546875" style="2"/>
    <col min="1793" max="1793" width="12.5703125" style="2" bestFit="1" customWidth="1"/>
    <col min="1794" max="1794" width="11.42578125" style="2" bestFit="1" customWidth="1"/>
    <col min="1795" max="1795" width="10.5703125" style="2" bestFit="1" customWidth="1"/>
    <col min="1796" max="1796" width="10.140625" style="2" bestFit="1" customWidth="1"/>
    <col min="1797" max="1797" width="3.140625" style="2" customWidth="1"/>
    <col min="1798" max="1798" width="10.5703125" style="2" bestFit="1" customWidth="1"/>
    <col min="1799" max="1799" width="9.42578125" style="2" bestFit="1" customWidth="1"/>
    <col min="1800" max="1800" width="9.28515625" style="2" bestFit="1" customWidth="1"/>
    <col min="1801" max="1801" width="2.7109375" style="2" customWidth="1"/>
    <col min="1802" max="1802" width="4.7109375" style="2" bestFit="1" customWidth="1"/>
    <col min="1803" max="1803" width="6.28515625" style="2" bestFit="1" customWidth="1"/>
    <col min="1804" max="1804" width="8.28515625" style="2" bestFit="1" customWidth="1"/>
    <col min="1805" max="1805" width="5.85546875" style="2" bestFit="1" customWidth="1"/>
    <col min="1806" max="1806" width="2" style="2" bestFit="1" customWidth="1"/>
    <col min="1807" max="1807" width="9.5703125" style="2" customWidth="1"/>
    <col min="1808" max="1808" width="10.5703125" style="2" bestFit="1" customWidth="1"/>
    <col min="1809" max="1812" width="8.85546875" style="2"/>
    <col min="1813" max="1814" width="9.140625" style="2" customWidth="1"/>
    <col min="1815" max="2048" width="8.85546875" style="2"/>
    <col min="2049" max="2049" width="12.5703125" style="2" bestFit="1" customWidth="1"/>
    <col min="2050" max="2050" width="11.42578125" style="2" bestFit="1" customWidth="1"/>
    <col min="2051" max="2051" width="10.5703125" style="2" bestFit="1" customWidth="1"/>
    <col min="2052" max="2052" width="10.140625" style="2" bestFit="1" customWidth="1"/>
    <col min="2053" max="2053" width="3.140625" style="2" customWidth="1"/>
    <col min="2054" max="2054" width="10.5703125" style="2" bestFit="1" customWidth="1"/>
    <col min="2055" max="2055" width="9.42578125" style="2" bestFit="1" customWidth="1"/>
    <col min="2056" max="2056" width="9.28515625" style="2" bestFit="1" customWidth="1"/>
    <col min="2057" max="2057" width="2.7109375" style="2" customWidth="1"/>
    <col min="2058" max="2058" width="4.7109375" style="2" bestFit="1" customWidth="1"/>
    <col min="2059" max="2059" width="6.28515625" style="2" bestFit="1" customWidth="1"/>
    <col min="2060" max="2060" width="8.28515625" style="2" bestFit="1" customWidth="1"/>
    <col min="2061" max="2061" width="5.85546875" style="2" bestFit="1" customWidth="1"/>
    <col min="2062" max="2062" width="2" style="2" bestFit="1" customWidth="1"/>
    <col min="2063" max="2063" width="9.5703125" style="2" customWidth="1"/>
    <col min="2064" max="2064" width="10.5703125" style="2" bestFit="1" customWidth="1"/>
    <col min="2065" max="2068" width="8.85546875" style="2"/>
    <col min="2069" max="2070" width="9.140625" style="2" customWidth="1"/>
    <col min="2071" max="2304" width="8.85546875" style="2"/>
    <col min="2305" max="2305" width="12.5703125" style="2" bestFit="1" customWidth="1"/>
    <col min="2306" max="2306" width="11.42578125" style="2" bestFit="1" customWidth="1"/>
    <col min="2307" max="2307" width="10.5703125" style="2" bestFit="1" customWidth="1"/>
    <col min="2308" max="2308" width="10.140625" style="2" bestFit="1" customWidth="1"/>
    <col min="2309" max="2309" width="3.140625" style="2" customWidth="1"/>
    <col min="2310" max="2310" width="10.5703125" style="2" bestFit="1" customWidth="1"/>
    <col min="2311" max="2311" width="9.42578125" style="2" bestFit="1" customWidth="1"/>
    <col min="2312" max="2312" width="9.28515625" style="2" bestFit="1" customWidth="1"/>
    <col min="2313" max="2313" width="2.7109375" style="2" customWidth="1"/>
    <col min="2314" max="2314" width="4.7109375" style="2" bestFit="1" customWidth="1"/>
    <col min="2315" max="2315" width="6.28515625" style="2" bestFit="1" customWidth="1"/>
    <col min="2316" max="2316" width="8.28515625" style="2" bestFit="1" customWidth="1"/>
    <col min="2317" max="2317" width="5.85546875" style="2" bestFit="1" customWidth="1"/>
    <col min="2318" max="2318" width="2" style="2" bestFit="1" customWidth="1"/>
    <col min="2319" max="2319" width="9.5703125" style="2" customWidth="1"/>
    <col min="2320" max="2320" width="10.5703125" style="2" bestFit="1" customWidth="1"/>
    <col min="2321" max="2324" width="8.85546875" style="2"/>
    <col min="2325" max="2326" width="9.140625" style="2" customWidth="1"/>
    <col min="2327" max="2560" width="8.85546875" style="2"/>
    <col min="2561" max="2561" width="12.5703125" style="2" bestFit="1" customWidth="1"/>
    <col min="2562" max="2562" width="11.42578125" style="2" bestFit="1" customWidth="1"/>
    <col min="2563" max="2563" width="10.5703125" style="2" bestFit="1" customWidth="1"/>
    <col min="2564" max="2564" width="10.140625" style="2" bestFit="1" customWidth="1"/>
    <col min="2565" max="2565" width="3.140625" style="2" customWidth="1"/>
    <col min="2566" max="2566" width="10.5703125" style="2" bestFit="1" customWidth="1"/>
    <col min="2567" max="2567" width="9.42578125" style="2" bestFit="1" customWidth="1"/>
    <col min="2568" max="2568" width="9.28515625" style="2" bestFit="1" customWidth="1"/>
    <col min="2569" max="2569" width="2.7109375" style="2" customWidth="1"/>
    <col min="2570" max="2570" width="4.7109375" style="2" bestFit="1" customWidth="1"/>
    <col min="2571" max="2571" width="6.28515625" style="2" bestFit="1" customWidth="1"/>
    <col min="2572" max="2572" width="8.28515625" style="2" bestFit="1" customWidth="1"/>
    <col min="2573" max="2573" width="5.85546875" style="2" bestFit="1" customWidth="1"/>
    <col min="2574" max="2574" width="2" style="2" bestFit="1" customWidth="1"/>
    <col min="2575" max="2575" width="9.5703125" style="2" customWidth="1"/>
    <col min="2576" max="2576" width="10.5703125" style="2" bestFit="1" customWidth="1"/>
    <col min="2577" max="2580" width="8.85546875" style="2"/>
    <col min="2581" max="2582" width="9.140625" style="2" customWidth="1"/>
    <col min="2583" max="2816" width="8.85546875" style="2"/>
    <col min="2817" max="2817" width="12.5703125" style="2" bestFit="1" customWidth="1"/>
    <col min="2818" max="2818" width="11.42578125" style="2" bestFit="1" customWidth="1"/>
    <col min="2819" max="2819" width="10.5703125" style="2" bestFit="1" customWidth="1"/>
    <col min="2820" max="2820" width="10.140625" style="2" bestFit="1" customWidth="1"/>
    <col min="2821" max="2821" width="3.140625" style="2" customWidth="1"/>
    <col min="2822" max="2822" width="10.5703125" style="2" bestFit="1" customWidth="1"/>
    <col min="2823" max="2823" width="9.42578125" style="2" bestFit="1" customWidth="1"/>
    <col min="2824" max="2824" width="9.28515625" style="2" bestFit="1" customWidth="1"/>
    <col min="2825" max="2825" width="2.7109375" style="2" customWidth="1"/>
    <col min="2826" max="2826" width="4.7109375" style="2" bestFit="1" customWidth="1"/>
    <col min="2827" max="2827" width="6.28515625" style="2" bestFit="1" customWidth="1"/>
    <col min="2828" max="2828" width="8.28515625" style="2" bestFit="1" customWidth="1"/>
    <col min="2829" max="2829" width="5.85546875" style="2" bestFit="1" customWidth="1"/>
    <col min="2830" max="2830" width="2" style="2" bestFit="1" customWidth="1"/>
    <col min="2831" max="2831" width="9.5703125" style="2" customWidth="1"/>
    <col min="2832" max="2832" width="10.5703125" style="2" bestFit="1" customWidth="1"/>
    <col min="2833" max="2836" width="8.85546875" style="2"/>
    <col min="2837" max="2838" width="9.140625" style="2" customWidth="1"/>
    <col min="2839" max="3072" width="8.85546875" style="2"/>
    <col min="3073" max="3073" width="12.5703125" style="2" bestFit="1" customWidth="1"/>
    <col min="3074" max="3074" width="11.42578125" style="2" bestFit="1" customWidth="1"/>
    <col min="3075" max="3075" width="10.5703125" style="2" bestFit="1" customWidth="1"/>
    <col min="3076" max="3076" width="10.140625" style="2" bestFit="1" customWidth="1"/>
    <col min="3077" max="3077" width="3.140625" style="2" customWidth="1"/>
    <col min="3078" max="3078" width="10.5703125" style="2" bestFit="1" customWidth="1"/>
    <col min="3079" max="3079" width="9.42578125" style="2" bestFit="1" customWidth="1"/>
    <col min="3080" max="3080" width="9.28515625" style="2" bestFit="1" customWidth="1"/>
    <col min="3081" max="3081" width="2.7109375" style="2" customWidth="1"/>
    <col min="3082" max="3082" width="4.7109375" style="2" bestFit="1" customWidth="1"/>
    <col min="3083" max="3083" width="6.28515625" style="2" bestFit="1" customWidth="1"/>
    <col min="3084" max="3084" width="8.28515625" style="2" bestFit="1" customWidth="1"/>
    <col min="3085" max="3085" width="5.85546875" style="2" bestFit="1" customWidth="1"/>
    <col min="3086" max="3086" width="2" style="2" bestFit="1" customWidth="1"/>
    <col min="3087" max="3087" width="9.5703125" style="2" customWidth="1"/>
    <col min="3088" max="3088" width="10.5703125" style="2" bestFit="1" customWidth="1"/>
    <col min="3089" max="3092" width="8.85546875" style="2"/>
    <col min="3093" max="3094" width="9.140625" style="2" customWidth="1"/>
    <col min="3095" max="3328" width="8.85546875" style="2"/>
    <col min="3329" max="3329" width="12.5703125" style="2" bestFit="1" customWidth="1"/>
    <col min="3330" max="3330" width="11.42578125" style="2" bestFit="1" customWidth="1"/>
    <col min="3331" max="3331" width="10.5703125" style="2" bestFit="1" customWidth="1"/>
    <col min="3332" max="3332" width="10.140625" style="2" bestFit="1" customWidth="1"/>
    <col min="3333" max="3333" width="3.140625" style="2" customWidth="1"/>
    <col min="3334" max="3334" width="10.5703125" style="2" bestFit="1" customWidth="1"/>
    <col min="3335" max="3335" width="9.42578125" style="2" bestFit="1" customWidth="1"/>
    <col min="3336" max="3336" width="9.28515625" style="2" bestFit="1" customWidth="1"/>
    <col min="3337" max="3337" width="2.7109375" style="2" customWidth="1"/>
    <col min="3338" max="3338" width="4.7109375" style="2" bestFit="1" customWidth="1"/>
    <col min="3339" max="3339" width="6.28515625" style="2" bestFit="1" customWidth="1"/>
    <col min="3340" max="3340" width="8.28515625" style="2" bestFit="1" customWidth="1"/>
    <col min="3341" max="3341" width="5.85546875" style="2" bestFit="1" customWidth="1"/>
    <col min="3342" max="3342" width="2" style="2" bestFit="1" customWidth="1"/>
    <col min="3343" max="3343" width="9.5703125" style="2" customWidth="1"/>
    <col min="3344" max="3344" width="10.5703125" style="2" bestFit="1" customWidth="1"/>
    <col min="3345" max="3348" width="8.85546875" style="2"/>
    <col min="3349" max="3350" width="9.140625" style="2" customWidth="1"/>
    <col min="3351" max="3584" width="8.85546875" style="2"/>
    <col min="3585" max="3585" width="12.5703125" style="2" bestFit="1" customWidth="1"/>
    <col min="3586" max="3586" width="11.42578125" style="2" bestFit="1" customWidth="1"/>
    <col min="3587" max="3587" width="10.5703125" style="2" bestFit="1" customWidth="1"/>
    <col min="3588" max="3588" width="10.140625" style="2" bestFit="1" customWidth="1"/>
    <col min="3589" max="3589" width="3.140625" style="2" customWidth="1"/>
    <col min="3590" max="3590" width="10.5703125" style="2" bestFit="1" customWidth="1"/>
    <col min="3591" max="3591" width="9.42578125" style="2" bestFit="1" customWidth="1"/>
    <col min="3592" max="3592" width="9.28515625" style="2" bestFit="1" customWidth="1"/>
    <col min="3593" max="3593" width="2.7109375" style="2" customWidth="1"/>
    <col min="3594" max="3594" width="4.7109375" style="2" bestFit="1" customWidth="1"/>
    <col min="3595" max="3595" width="6.28515625" style="2" bestFit="1" customWidth="1"/>
    <col min="3596" max="3596" width="8.28515625" style="2" bestFit="1" customWidth="1"/>
    <col min="3597" max="3597" width="5.85546875" style="2" bestFit="1" customWidth="1"/>
    <col min="3598" max="3598" width="2" style="2" bestFit="1" customWidth="1"/>
    <col min="3599" max="3599" width="9.5703125" style="2" customWidth="1"/>
    <col min="3600" max="3600" width="10.5703125" style="2" bestFit="1" customWidth="1"/>
    <col min="3601" max="3604" width="8.85546875" style="2"/>
    <col min="3605" max="3606" width="9.140625" style="2" customWidth="1"/>
    <col min="3607" max="3840" width="8.85546875" style="2"/>
    <col min="3841" max="3841" width="12.5703125" style="2" bestFit="1" customWidth="1"/>
    <col min="3842" max="3842" width="11.42578125" style="2" bestFit="1" customWidth="1"/>
    <col min="3843" max="3843" width="10.5703125" style="2" bestFit="1" customWidth="1"/>
    <col min="3844" max="3844" width="10.140625" style="2" bestFit="1" customWidth="1"/>
    <col min="3845" max="3845" width="3.140625" style="2" customWidth="1"/>
    <col min="3846" max="3846" width="10.5703125" style="2" bestFit="1" customWidth="1"/>
    <col min="3847" max="3847" width="9.42578125" style="2" bestFit="1" customWidth="1"/>
    <col min="3848" max="3848" width="9.28515625" style="2" bestFit="1" customWidth="1"/>
    <col min="3849" max="3849" width="2.7109375" style="2" customWidth="1"/>
    <col min="3850" max="3850" width="4.7109375" style="2" bestFit="1" customWidth="1"/>
    <col min="3851" max="3851" width="6.28515625" style="2" bestFit="1" customWidth="1"/>
    <col min="3852" max="3852" width="8.28515625" style="2" bestFit="1" customWidth="1"/>
    <col min="3853" max="3853" width="5.85546875" style="2" bestFit="1" customWidth="1"/>
    <col min="3854" max="3854" width="2" style="2" bestFit="1" customWidth="1"/>
    <col min="3855" max="3855" width="9.5703125" style="2" customWidth="1"/>
    <col min="3856" max="3856" width="10.5703125" style="2" bestFit="1" customWidth="1"/>
    <col min="3857" max="3860" width="8.85546875" style="2"/>
    <col min="3861" max="3862" width="9.140625" style="2" customWidth="1"/>
    <col min="3863" max="4096" width="8.85546875" style="2"/>
    <col min="4097" max="4097" width="12.5703125" style="2" bestFit="1" customWidth="1"/>
    <col min="4098" max="4098" width="11.42578125" style="2" bestFit="1" customWidth="1"/>
    <col min="4099" max="4099" width="10.5703125" style="2" bestFit="1" customWidth="1"/>
    <col min="4100" max="4100" width="10.140625" style="2" bestFit="1" customWidth="1"/>
    <col min="4101" max="4101" width="3.140625" style="2" customWidth="1"/>
    <col min="4102" max="4102" width="10.5703125" style="2" bestFit="1" customWidth="1"/>
    <col min="4103" max="4103" width="9.42578125" style="2" bestFit="1" customWidth="1"/>
    <col min="4104" max="4104" width="9.28515625" style="2" bestFit="1" customWidth="1"/>
    <col min="4105" max="4105" width="2.7109375" style="2" customWidth="1"/>
    <col min="4106" max="4106" width="4.7109375" style="2" bestFit="1" customWidth="1"/>
    <col min="4107" max="4107" width="6.28515625" style="2" bestFit="1" customWidth="1"/>
    <col min="4108" max="4108" width="8.28515625" style="2" bestFit="1" customWidth="1"/>
    <col min="4109" max="4109" width="5.85546875" style="2" bestFit="1" customWidth="1"/>
    <col min="4110" max="4110" width="2" style="2" bestFit="1" customWidth="1"/>
    <col min="4111" max="4111" width="9.5703125" style="2" customWidth="1"/>
    <col min="4112" max="4112" width="10.5703125" style="2" bestFit="1" customWidth="1"/>
    <col min="4113" max="4116" width="8.85546875" style="2"/>
    <col min="4117" max="4118" width="9.140625" style="2" customWidth="1"/>
    <col min="4119" max="4352" width="8.85546875" style="2"/>
    <col min="4353" max="4353" width="12.5703125" style="2" bestFit="1" customWidth="1"/>
    <col min="4354" max="4354" width="11.42578125" style="2" bestFit="1" customWidth="1"/>
    <col min="4355" max="4355" width="10.5703125" style="2" bestFit="1" customWidth="1"/>
    <col min="4356" max="4356" width="10.140625" style="2" bestFit="1" customWidth="1"/>
    <col min="4357" max="4357" width="3.140625" style="2" customWidth="1"/>
    <col min="4358" max="4358" width="10.5703125" style="2" bestFit="1" customWidth="1"/>
    <col min="4359" max="4359" width="9.42578125" style="2" bestFit="1" customWidth="1"/>
    <col min="4360" max="4360" width="9.28515625" style="2" bestFit="1" customWidth="1"/>
    <col min="4361" max="4361" width="2.7109375" style="2" customWidth="1"/>
    <col min="4362" max="4362" width="4.7109375" style="2" bestFit="1" customWidth="1"/>
    <col min="4363" max="4363" width="6.28515625" style="2" bestFit="1" customWidth="1"/>
    <col min="4364" max="4364" width="8.28515625" style="2" bestFit="1" customWidth="1"/>
    <col min="4365" max="4365" width="5.85546875" style="2" bestFit="1" customWidth="1"/>
    <col min="4366" max="4366" width="2" style="2" bestFit="1" customWidth="1"/>
    <col min="4367" max="4367" width="9.5703125" style="2" customWidth="1"/>
    <col min="4368" max="4368" width="10.5703125" style="2" bestFit="1" customWidth="1"/>
    <col min="4369" max="4372" width="8.85546875" style="2"/>
    <col min="4373" max="4374" width="9.140625" style="2" customWidth="1"/>
    <col min="4375" max="4608" width="8.85546875" style="2"/>
    <col min="4609" max="4609" width="12.5703125" style="2" bestFit="1" customWidth="1"/>
    <col min="4610" max="4610" width="11.42578125" style="2" bestFit="1" customWidth="1"/>
    <col min="4611" max="4611" width="10.5703125" style="2" bestFit="1" customWidth="1"/>
    <col min="4612" max="4612" width="10.140625" style="2" bestFit="1" customWidth="1"/>
    <col min="4613" max="4613" width="3.140625" style="2" customWidth="1"/>
    <col min="4614" max="4614" width="10.5703125" style="2" bestFit="1" customWidth="1"/>
    <col min="4615" max="4615" width="9.42578125" style="2" bestFit="1" customWidth="1"/>
    <col min="4616" max="4616" width="9.28515625" style="2" bestFit="1" customWidth="1"/>
    <col min="4617" max="4617" width="2.7109375" style="2" customWidth="1"/>
    <col min="4618" max="4618" width="4.7109375" style="2" bestFit="1" customWidth="1"/>
    <col min="4619" max="4619" width="6.28515625" style="2" bestFit="1" customWidth="1"/>
    <col min="4620" max="4620" width="8.28515625" style="2" bestFit="1" customWidth="1"/>
    <col min="4621" max="4621" width="5.85546875" style="2" bestFit="1" customWidth="1"/>
    <col min="4622" max="4622" width="2" style="2" bestFit="1" customWidth="1"/>
    <col min="4623" max="4623" width="9.5703125" style="2" customWidth="1"/>
    <col min="4624" max="4624" width="10.5703125" style="2" bestFit="1" customWidth="1"/>
    <col min="4625" max="4628" width="8.85546875" style="2"/>
    <col min="4629" max="4630" width="9.140625" style="2" customWidth="1"/>
    <col min="4631" max="4864" width="8.85546875" style="2"/>
    <col min="4865" max="4865" width="12.5703125" style="2" bestFit="1" customWidth="1"/>
    <col min="4866" max="4866" width="11.42578125" style="2" bestFit="1" customWidth="1"/>
    <col min="4867" max="4867" width="10.5703125" style="2" bestFit="1" customWidth="1"/>
    <col min="4868" max="4868" width="10.140625" style="2" bestFit="1" customWidth="1"/>
    <col min="4869" max="4869" width="3.140625" style="2" customWidth="1"/>
    <col min="4870" max="4870" width="10.5703125" style="2" bestFit="1" customWidth="1"/>
    <col min="4871" max="4871" width="9.42578125" style="2" bestFit="1" customWidth="1"/>
    <col min="4872" max="4872" width="9.28515625" style="2" bestFit="1" customWidth="1"/>
    <col min="4873" max="4873" width="2.7109375" style="2" customWidth="1"/>
    <col min="4874" max="4874" width="4.7109375" style="2" bestFit="1" customWidth="1"/>
    <col min="4875" max="4875" width="6.28515625" style="2" bestFit="1" customWidth="1"/>
    <col min="4876" max="4876" width="8.28515625" style="2" bestFit="1" customWidth="1"/>
    <col min="4877" max="4877" width="5.85546875" style="2" bestFit="1" customWidth="1"/>
    <col min="4878" max="4878" width="2" style="2" bestFit="1" customWidth="1"/>
    <col min="4879" max="4879" width="9.5703125" style="2" customWidth="1"/>
    <col min="4880" max="4880" width="10.5703125" style="2" bestFit="1" customWidth="1"/>
    <col min="4881" max="4884" width="8.85546875" style="2"/>
    <col min="4885" max="4886" width="9.140625" style="2" customWidth="1"/>
    <col min="4887" max="5120" width="8.85546875" style="2"/>
    <col min="5121" max="5121" width="12.5703125" style="2" bestFit="1" customWidth="1"/>
    <col min="5122" max="5122" width="11.42578125" style="2" bestFit="1" customWidth="1"/>
    <col min="5123" max="5123" width="10.5703125" style="2" bestFit="1" customWidth="1"/>
    <col min="5124" max="5124" width="10.140625" style="2" bestFit="1" customWidth="1"/>
    <col min="5125" max="5125" width="3.140625" style="2" customWidth="1"/>
    <col min="5126" max="5126" width="10.5703125" style="2" bestFit="1" customWidth="1"/>
    <col min="5127" max="5127" width="9.42578125" style="2" bestFit="1" customWidth="1"/>
    <col min="5128" max="5128" width="9.28515625" style="2" bestFit="1" customWidth="1"/>
    <col min="5129" max="5129" width="2.7109375" style="2" customWidth="1"/>
    <col min="5130" max="5130" width="4.7109375" style="2" bestFit="1" customWidth="1"/>
    <col min="5131" max="5131" width="6.28515625" style="2" bestFit="1" customWidth="1"/>
    <col min="5132" max="5132" width="8.28515625" style="2" bestFit="1" customWidth="1"/>
    <col min="5133" max="5133" width="5.85546875" style="2" bestFit="1" customWidth="1"/>
    <col min="5134" max="5134" width="2" style="2" bestFit="1" customWidth="1"/>
    <col min="5135" max="5135" width="9.5703125" style="2" customWidth="1"/>
    <col min="5136" max="5136" width="10.5703125" style="2" bestFit="1" customWidth="1"/>
    <col min="5137" max="5140" width="8.85546875" style="2"/>
    <col min="5141" max="5142" width="9.140625" style="2" customWidth="1"/>
    <col min="5143" max="5376" width="8.85546875" style="2"/>
    <col min="5377" max="5377" width="12.5703125" style="2" bestFit="1" customWidth="1"/>
    <col min="5378" max="5378" width="11.42578125" style="2" bestFit="1" customWidth="1"/>
    <col min="5379" max="5379" width="10.5703125" style="2" bestFit="1" customWidth="1"/>
    <col min="5380" max="5380" width="10.140625" style="2" bestFit="1" customWidth="1"/>
    <col min="5381" max="5381" width="3.140625" style="2" customWidth="1"/>
    <col min="5382" max="5382" width="10.5703125" style="2" bestFit="1" customWidth="1"/>
    <col min="5383" max="5383" width="9.42578125" style="2" bestFit="1" customWidth="1"/>
    <col min="5384" max="5384" width="9.28515625" style="2" bestFit="1" customWidth="1"/>
    <col min="5385" max="5385" width="2.7109375" style="2" customWidth="1"/>
    <col min="5386" max="5386" width="4.7109375" style="2" bestFit="1" customWidth="1"/>
    <col min="5387" max="5387" width="6.28515625" style="2" bestFit="1" customWidth="1"/>
    <col min="5388" max="5388" width="8.28515625" style="2" bestFit="1" customWidth="1"/>
    <col min="5389" max="5389" width="5.85546875" style="2" bestFit="1" customWidth="1"/>
    <col min="5390" max="5390" width="2" style="2" bestFit="1" customWidth="1"/>
    <col min="5391" max="5391" width="9.5703125" style="2" customWidth="1"/>
    <col min="5392" max="5392" width="10.5703125" style="2" bestFit="1" customWidth="1"/>
    <col min="5393" max="5396" width="8.85546875" style="2"/>
    <col min="5397" max="5398" width="9.140625" style="2" customWidth="1"/>
    <col min="5399" max="5632" width="8.85546875" style="2"/>
    <col min="5633" max="5633" width="12.5703125" style="2" bestFit="1" customWidth="1"/>
    <col min="5634" max="5634" width="11.42578125" style="2" bestFit="1" customWidth="1"/>
    <col min="5635" max="5635" width="10.5703125" style="2" bestFit="1" customWidth="1"/>
    <col min="5636" max="5636" width="10.140625" style="2" bestFit="1" customWidth="1"/>
    <col min="5637" max="5637" width="3.140625" style="2" customWidth="1"/>
    <col min="5638" max="5638" width="10.5703125" style="2" bestFit="1" customWidth="1"/>
    <col min="5639" max="5639" width="9.42578125" style="2" bestFit="1" customWidth="1"/>
    <col min="5640" max="5640" width="9.28515625" style="2" bestFit="1" customWidth="1"/>
    <col min="5641" max="5641" width="2.7109375" style="2" customWidth="1"/>
    <col min="5642" max="5642" width="4.7109375" style="2" bestFit="1" customWidth="1"/>
    <col min="5643" max="5643" width="6.28515625" style="2" bestFit="1" customWidth="1"/>
    <col min="5644" max="5644" width="8.28515625" style="2" bestFit="1" customWidth="1"/>
    <col min="5645" max="5645" width="5.85546875" style="2" bestFit="1" customWidth="1"/>
    <col min="5646" max="5646" width="2" style="2" bestFit="1" customWidth="1"/>
    <col min="5647" max="5647" width="9.5703125" style="2" customWidth="1"/>
    <col min="5648" max="5648" width="10.5703125" style="2" bestFit="1" customWidth="1"/>
    <col min="5649" max="5652" width="8.85546875" style="2"/>
    <col min="5653" max="5654" width="9.140625" style="2" customWidth="1"/>
    <col min="5655" max="5888" width="8.85546875" style="2"/>
    <col min="5889" max="5889" width="12.5703125" style="2" bestFit="1" customWidth="1"/>
    <col min="5890" max="5890" width="11.42578125" style="2" bestFit="1" customWidth="1"/>
    <col min="5891" max="5891" width="10.5703125" style="2" bestFit="1" customWidth="1"/>
    <col min="5892" max="5892" width="10.140625" style="2" bestFit="1" customWidth="1"/>
    <col min="5893" max="5893" width="3.140625" style="2" customWidth="1"/>
    <col min="5894" max="5894" width="10.5703125" style="2" bestFit="1" customWidth="1"/>
    <col min="5895" max="5895" width="9.42578125" style="2" bestFit="1" customWidth="1"/>
    <col min="5896" max="5896" width="9.28515625" style="2" bestFit="1" customWidth="1"/>
    <col min="5897" max="5897" width="2.7109375" style="2" customWidth="1"/>
    <col min="5898" max="5898" width="4.7109375" style="2" bestFit="1" customWidth="1"/>
    <col min="5899" max="5899" width="6.28515625" style="2" bestFit="1" customWidth="1"/>
    <col min="5900" max="5900" width="8.28515625" style="2" bestFit="1" customWidth="1"/>
    <col min="5901" max="5901" width="5.85546875" style="2" bestFit="1" customWidth="1"/>
    <col min="5902" max="5902" width="2" style="2" bestFit="1" customWidth="1"/>
    <col min="5903" max="5903" width="9.5703125" style="2" customWidth="1"/>
    <col min="5904" max="5904" width="10.5703125" style="2" bestFit="1" customWidth="1"/>
    <col min="5905" max="5908" width="8.85546875" style="2"/>
    <col min="5909" max="5910" width="9.140625" style="2" customWidth="1"/>
    <col min="5911" max="6144" width="8.85546875" style="2"/>
    <col min="6145" max="6145" width="12.5703125" style="2" bestFit="1" customWidth="1"/>
    <col min="6146" max="6146" width="11.42578125" style="2" bestFit="1" customWidth="1"/>
    <col min="6147" max="6147" width="10.5703125" style="2" bestFit="1" customWidth="1"/>
    <col min="6148" max="6148" width="10.140625" style="2" bestFit="1" customWidth="1"/>
    <col min="6149" max="6149" width="3.140625" style="2" customWidth="1"/>
    <col min="6150" max="6150" width="10.5703125" style="2" bestFit="1" customWidth="1"/>
    <col min="6151" max="6151" width="9.42578125" style="2" bestFit="1" customWidth="1"/>
    <col min="6152" max="6152" width="9.28515625" style="2" bestFit="1" customWidth="1"/>
    <col min="6153" max="6153" width="2.7109375" style="2" customWidth="1"/>
    <col min="6154" max="6154" width="4.7109375" style="2" bestFit="1" customWidth="1"/>
    <col min="6155" max="6155" width="6.28515625" style="2" bestFit="1" customWidth="1"/>
    <col min="6156" max="6156" width="8.28515625" style="2" bestFit="1" customWidth="1"/>
    <col min="6157" max="6157" width="5.85546875" style="2" bestFit="1" customWidth="1"/>
    <col min="6158" max="6158" width="2" style="2" bestFit="1" customWidth="1"/>
    <col min="6159" max="6159" width="9.5703125" style="2" customWidth="1"/>
    <col min="6160" max="6160" width="10.5703125" style="2" bestFit="1" customWidth="1"/>
    <col min="6161" max="6164" width="8.85546875" style="2"/>
    <col min="6165" max="6166" width="9.140625" style="2" customWidth="1"/>
    <col min="6167" max="6400" width="8.85546875" style="2"/>
    <col min="6401" max="6401" width="12.5703125" style="2" bestFit="1" customWidth="1"/>
    <col min="6402" max="6402" width="11.42578125" style="2" bestFit="1" customWidth="1"/>
    <col min="6403" max="6403" width="10.5703125" style="2" bestFit="1" customWidth="1"/>
    <col min="6404" max="6404" width="10.140625" style="2" bestFit="1" customWidth="1"/>
    <col min="6405" max="6405" width="3.140625" style="2" customWidth="1"/>
    <col min="6406" max="6406" width="10.5703125" style="2" bestFit="1" customWidth="1"/>
    <col min="6407" max="6407" width="9.42578125" style="2" bestFit="1" customWidth="1"/>
    <col min="6408" max="6408" width="9.28515625" style="2" bestFit="1" customWidth="1"/>
    <col min="6409" max="6409" width="2.7109375" style="2" customWidth="1"/>
    <col min="6410" max="6410" width="4.7109375" style="2" bestFit="1" customWidth="1"/>
    <col min="6411" max="6411" width="6.28515625" style="2" bestFit="1" customWidth="1"/>
    <col min="6412" max="6412" width="8.28515625" style="2" bestFit="1" customWidth="1"/>
    <col min="6413" max="6413" width="5.85546875" style="2" bestFit="1" customWidth="1"/>
    <col min="6414" max="6414" width="2" style="2" bestFit="1" customWidth="1"/>
    <col min="6415" max="6415" width="9.5703125" style="2" customWidth="1"/>
    <col min="6416" max="6416" width="10.5703125" style="2" bestFit="1" customWidth="1"/>
    <col min="6417" max="6420" width="8.85546875" style="2"/>
    <col min="6421" max="6422" width="9.140625" style="2" customWidth="1"/>
    <col min="6423" max="6656" width="8.85546875" style="2"/>
    <col min="6657" max="6657" width="12.5703125" style="2" bestFit="1" customWidth="1"/>
    <col min="6658" max="6658" width="11.42578125" style="2" bestFit="1" customWidth="1"/>
    <col min="6659" max="6659" width="10.5703125" style="2" bestFit="1" customWidth="1"/>
    <col min="6660" max="6660" width="10.140625" style="2" bestFit="1" customWidth="1"/>
    <col min="6661" max="6661" width="3.140625" style="2" customWidth="1"/>
    <col min="6662" max="6662" width="10.5703125" style="2" bestFit="1" customWidth="1"/>
    <col min="6663" max="6663" width="9.42578125" style="2" bestFit="1" customWidth="1"/>
    <col min="6664" max="6664" width="9.28515625" style="2" bestFit="1" customWidth="1"/>
    <col min="6665" max="6665" width="2.7109375" style="2" customWidth="1"/>
    <col min="6666" max="6666" width="4.7109375" style="2" bestFit="1" customWidth="1"/>
    <col min="6667" max="6667" width="6.28515625" style="2" bestFit="1" customWidth="1"/>
    <col min="6668" max="6668" width="8.28515625" style="2" bestFit="1" customWidth="1"/>
    <col min="6669" max="6669" width="5.85546875" style="2" bestFit="1" customWidth="1"/>
    <col min="6670" max="6670" width="2" style="2" bestFit="1" customWidth="1"/>
    <col min="6671" max="6671" width="9.5703125" style="2" customWidth="1"/>
    <col min="6672" max="6672" width="10.5703125" style="2" bestFit="1" customWidth="1"/>
    <col min="6673" max="6676" width="8.85546875" style="2"/>
    <col min="6677" max="6678" width="9.140625" style="2" customWidth="1"/>
    <col min="6679" max="6912" width="8.85546875" style="2"/>
    <col min="6913" max="6913" width="12.5703125" style="2" bestFit="1" customWidth="1"/>
    <col min="6914" max="6914" width="11.42578125" style="2" bestFit="1" customWidth="1"/>
    <col min="6915" max="6915" width="10.5703125" style="2" bestFit="1" customWidth="1"/>
    <col min="6916" max="6916" width="10.140625" style="2" bestFit="1" customWidth="1"/>
    <col min="6917" max="6917" width="3.140625" style="2" customWidth="1"/>
    <col min="6918" max="6918" width="10.5703125" style="2" bestFit="1" customWidth="1"/>
    <col min="6919" max="6919" width="9.42578125" style="2" bestFit="1" customWidth="1"/>
    <col min="6920" max="6920" width="9.28515625" style="2" bestFit="1" customWidth="1"/>
    <col min="6921" max="6921" width="2.7109375" style="2" customWidth="1"/>
    <col min="6922" max="6922" width="4.7109375" style="2" bestFit="1" customWidth="1"/>
    <col min="6923" max="6923" width="6.28515625" style="2" bestFit="1" customWidth="1"/>
    <col min="6924" max="6924" width="8.28515625" style="2" bestFit="1" customWidth="1"/>
    <col min="6925" max="6925" width="5.85546875" style="2" bestFit="1" customWidth="1"/>
    <col min="6926" max="6926" width="2" style="2" bestFit="1" customWidth="1"/>
    <col min="6927" max="6927" width="9.5703125" style="2" customWidth="1"/>
    <col min="6928" max="6928" width="10.5703125" style="2" bestFit="1" customWidth="1"/>
    <col min="6929" max="6932" width="8.85546875" style="2"/>
    <col min="6933" max="6934" width="9.140625" style="2" customWidth="1"/>
    <col min="6935" max="7168" width="8.85546875" style="2"/>
    <col min="7169" max="7169" width="12.5703125" style="2" bestFit="1" customWidth="1"/>
    <col min="7170" max="7170" width="11.42578125" style="2" bestFit="1" customWidth="1"/>
    <col min="7171" max="7171" width="10.5703125" style="2" bestFit="1" customWidth="1"/>
    <col min="7172" max="7172" width="10.140625" style="2" bestFit="1" customWidth="1"/>
    <col min="7173" max="7173" width="3.140625" style="2" customWidth="1"/>
    <col min="7174" max="7174" width="10.5703125" style="2" bestFit="1" customWidth="1"/>
    <col min="7175" max="7175" width="9.42578125" style="2" bestFit="1" customWidth="1"/>
    <col min="7176" max="7176" width="9.28515625" style="2" bestFit="1" customWidth="1"/>
    <col min="7177" max="7177" width="2.7109375" style="2" customWidth="1"/>
    <col min="7178" max="7178" width="4.7109375" style="2" bestFit="1" customWidth="1"/>
    <col min="7179" max="7179" width="6.28515625" style="2" bestFit="1" customWidth="1"/>
    <col min="7180" max="7180" width="8.28515625" style="2" bestFit="1" customWidth="1"/>
    <col min="7181" max="7181" width="5.85546875" style="2" bestFit="1" customWidth="1"/>
    <col min="7182" max="7182" width="2" style="2" bestFit="1" customWidth="1"/>
    <col min="7183" max="7183" width="9.5703125" style="2" customWidth="1"/>
    <col min="7184" max="7184" width="10.5703125" style="2" bestFit="1" customWidth="1"/>
    <col min="7185" max="7188" width="8.85546875" style="2"/>
    <col min="7189" max="7190" width="9.140625" style="2" customWidth="1"/>
    <col min="7191" max="7424" width="8.85546875" style="2"/>
    <col min="7425" max="7425" width="12.5703125" style="2" bestFit="1" customWidth="1"/>
    <col min="7426" max="7426" width="11.42578125" style="2" bestFit="1" customWidth="1"/>
    <col min="7427" max="7427" width="10.5703125" style="2" bestFit="1" customWidth="1"/>
    <col min="7428" max="7428" width="10.140625" style="2" bestFit="1" customWidth="1"/>
    <col min="7429" max="7429" width="3.140625" style="2" customWidth="1"/>
    <col min="7430" max="7430" width="10.5703125" style="2" bestFit="1" customWidth="1"/>
    <col min="7431" max="7431" width="9.42578125" style="2" bestFit="1" customWidth="1"/>
    <col min="7432" max="7432" width="9.28515625" style="2" bestFit="1" customWidth="1"/>
    <col min="7433" max="7433" width="2.7109375" style="2" customWidth="1"/>
    <col min="7434" max="7434" width="4.7109375" style="2" bestFit="1" customWidth="1"/>
    <col min="7435" max="7435" width="6.28515625" style="2" bestFit="1" customWidth="1"/>
    <col min="7436" max="7436" width="8.28515625" style="2" bestFit="1" customWidth="1"/>
    <col min="7437" max="7437" width="5.85546875" style="2" bestFit="1" customWidth="1"/>
    <col min="7438" max="7438" width="2" style="2" bestFit="1" customWidth="1"/>
    <col min="7439" max="7439" width="9.5703125" style="2" customWidth="1"/>
    <col min="7440" max="7440" width="10.5703125" style="2" bestFit="1" customWidth="1"/>
    <col min="7441" max="7444" width="8.85546875" style="2"/>
    <col min="7445" max="7446" width="9.140625" style="2" customWidth="1"/>
    <col min="7447" max="7680" width="8.85546875" style="2"/>
    <col min="7681" max="7681" width="12.5703125" style="2" bestFit="1" customWidth="1"/>
    <col min="7682" max="7682" width="11.42578125" style="2" bestFit="1" customWidth="1"/>
    <col min="7683" max="7683" width="10.5703125" style="2" bestFit="1" customWidth="1"/>
    <col min="7684" max="7684" width="10.140625" style="2" bestFit="1" customWidth="1"/>
    <col min="7685" max="7685" width="3.140625" style="2" customWidth="1"/>
    <col min="7686" max="7686" width="10.5703125" style="2" bestFit="1" customWidth="1"/>
    <col min="7687" max="7687" width="9.42578125" style="2" bestFit="1" customWidth="1"/>
    <col min="7688" max="7688" width="9.28515625" style="2" bestFit="1" customWidth="1"/>
    <col min="7689" max="7689" width="2.7109375" style="2" customWidth="1"/>
    <col min="7690" max="7690" width="4.7109375" style="2" bestFit="1" customWidth="1"/>
    <col min="7691" max="7691" width="6.28515625" style="2" bestFit="1" customWidth="1"/>
    <col min="7692" max="7692" width="8.28515625" style="2" bestFit="1" customWidth="1"/>
    <col min="7693" max="7693" width="5.85546875" style="2" bestFit="1" customWidth="1"/>
    <col min="7694" max="7694" width="2" style="2" bestFit="1" customWidth="1"/>
    <col min="7695" max="7695" width="9.5703125" style="2" customWidth="1"/>
    <col min="7696" max="7696" width="10.5703125" style="2" bestFit="1" customWidth="1"/>
    <col min="7697" max="7700" width="8.85546875" style="2"/>
    <col min="7701" max="7702" width="9.140625" style="2" customWidth="1"/>
    <col min="7703" max="7936" width="8.85546875" style="2"/>
    <col min="7937" max="7937" width="12.5703125" style="2" bestFit="1" customWidth="1"/>
    <col min="7938" max="7938" width="11.42578125" style="2" bestFit="1" customWidth="1"/>
    <col min="7939" max="7939" width="10.5703125" style="2" bestFit="1" customWidth="1"/>
    <col min="7940" max="7940" width="10.140625" style="2" bestFit="1" customWidth="1"/>
    <col min="7941" max="7941" width="3.140625" style="2" customWidth="1"/>
    <col min="7942" max="7942" width="10.5703125" style="2" bestFit="1" customWidth="1"/>
    <col min="7943" max="7943" width="9.42578125" style="2" bestFit="1" customWidth="1"/>
    <col min="7944" max="7944" width="9.28515625" style="2" bestFit="1" customWidth="1"/>
    <col min="7945" max="7945" width="2.7109375" style="2" customWidth="1"/>
    <col min="7946" max="7946" width="4.7109375" style="2" bestFit="1" customWidth="1"/>
    <col min="7947" max="7947" width="6.28515625" style="2" bestFit="1" customWidth="1"/>
    <col min="7948" max="7948" width="8.28515625" style="2" bestFit="1" customWidth="1"/>
    <col min="7949" max="7949" width="5.85546875" style="2" bestFit="1" customWidth="1"/>
    <col min="7950" max="7950" width="2" style="2" bestFit="1" customWidth="1"/>
    <col min="7951" max="7951" width="9.5703125" style="2" customWidth="1"/>
    <col min="7952" max="7952" width="10.5703125" style="2" bestFit="1" customWidth="1"/>
    <col min="7953" max="7956" width="8.85546875" style="2"/>
    <col min="7957" max="7958" width="9.140625" style="2" customWidth="1"/>
    <col min="7959" max="8192" width="8.85546875" style="2"/>
    <col min="8193" max="8193" width="12.5703125" style="2" bestFit="1" customWidth="1"/>
    <col min="8194" max="8194" width="11.42578125" style="2" bestFit="1" customWidth="1"/>
    <col min="8195" max="8195" width="10.5703125" style="2" bestFit="1" customWidth="1"/>
    <col min="8196" max="8196" width="10.140625" style="2" bestFit="1" customWidth="1"/>
    <col min="8197" max="8197" width="3.140625" style="2" customWidth="1"/>
    <col min="8198" max="8198" width="10.5703125" style="2" bestFit="1" customWidth="1"/>
    <col min="8199" max="8199" width="9.42578125" style="2" bestFit="1" customWidth="1"/>
    <col min="8200" max="8200" width="9.28515625" style="2" bestFit="1" customWidth="1"/>
    <col min="8201" max="8201" width="2.7109375" style="2" customWidth="1"/>
    <col min="8202" max="8202" width="4.7109375" style="2" bestFit="1" customWidth="1"/>
    <col min="8203" max="8203" width="6.28515625" style="2" bestFit="1" customWidth="1"/>
    <col min="8204" max="8204" width="8.28515625" style="2" bestFit="1" customWidth="1"/>
    <col min="8205" max="8205" width="5.85546875" style="2" bestFit="1" customWidth="1"/>
    <col min="8206" max="8206" width="2" style="2" bestFit="1" customWidth="1"/>
    <col min="8207" max="8207" width="9.5703125" style="2" customWidth="1"/>
    <col min="8208" max="8208" width="10.5703125" style="2" bestFit="1" customWidth="1"/>
    <col min="8209" max="8212" width="8.85546875" style="2"/>
    <col min="8213" max="8214" width="9.140625" style="2" customWidth="1"/>
    <col min="8215" max="8448" width="8.85546875" style="2"/>
    <col min="8449" max="8449" width="12.5703125" style="2" bestFit="1" customWidth="1"/>
    <col min="8450" max="8450" width="11.42578125" style="2" bestFit="1" customWidth="1"/>
    <col min="8451" max="8451" width="10.5703125" style="2" bestFit="1" customWidth="1"/>
    <col min="8452" max="8452" width="10.140625" style="2" bestFit="1" customWidth="1"/>
    <col min="8453" max="8453" width="3.140625" style="2" customWidth="1"/>
    <col min="8454" max="8454" width="10.5703125" style="2" bestFit="1" customWidth="1"/>
    <col min="8455" max="8455" width="9.42578125" style="2" bestFit="1" customWidth="1"/>
    <col min="8456" max="8456" width="9.28515625" style="2" bestFit="1" customWidth="1"/>
    <col min="8457" max="8457" width="2.7109375" style="2" customWidth="1"/>
    <col min="8458" max="8458" width="4.7109375" style="2" bestFit="1" customWidth="1"/>
    <col min="8459" max="8459" width="6.28515625" style="2" bestFit="1" customWidth="1"/>
    <col min="8460" max="8460" width="8.28515625" style="2" bestFit="1" customWidth="1"/>
    <col min="8461" max="8461" width="5.85546875" style="2" bestFit="1" customWidth="1"/>
    <col min="8462" max="8462" width="2" style="2" bestFit="1" customWidth="1"/>
    <col min="8463" max="8463" width="9.5703125" style="2" customWidth="1"/>
    <col min="8464" max="8464" width="10.5703125" style="2" bestFit="1" customWidth="1"/>
    <col min="8465" max="8468" width="8.85546875" style="2"/>
    <col min="8469" max="8470" width="9.140625" style="2" customWidth="1"/>
    <col min="8471" max="8704" width="8.85546875" style="2"/>
    <col min="8705" max="8705" width="12.5703125" style="2" bestFit="1" customWidth="1"/>
    <col min="8706" max="8706" width="11.42578125" style="2" bestFit="1" customWidth="1"/>
    <col min="8707" max="8707" width="10.5703125" style="2" bestFit="1" customWidth="1"/>
    <col min="8708" max="8708" width="10.140625" style="2" bestFit="1" customWidth="1"/>
    <col min="8709" max="8709" width="3.140625" style="2" customWidth="1"/>
    <col min="8710" max="8710" width="10.5703125" style="2" bestFit="1" customWidth="1"/>
    <col min="8711" max="8711" width="9.42578125" style="2" bestFit="1" customWidth="1"/>
    <col min="8712" max="8712" width="9.28515625" style="2" bestFit="1" customWidth="1"/>
    <col min="8713" max="8713" width="2.7109375" style="2" customWidth="1"/>
    <col min="8714" max="8714" width="4.7109375" style="2" bestFit="1" customWidth="1"/>
    <col min="8715" max="8715" width="6.28515625" style="2" bestFit="1" customWidth="1"/>
    <col min="8716" max="8716" width="8.28515625" style="2" bestFit="1" customWidth="1"/>
    <col min="8717" max="8717" width="5.85546875" style="2" bestFit="1" customWidth="1"/>
    <col min="8718" max="8718" width="2" style="2" bestFit="1" customWidth="1"/>
    <col min="8719" max="8719" width="9.5703125" style="2" customWidth="1"/>
    <col min="8720" max="8720" width="10.5703125" style="2" bestFit="1" customWidth="1"/>
    <col min="8721" max="8724" width="8.85546875" style="2"/>
    <col min="8725" max="8726" width="9.140625" style="2" customWidth="1"/>
    <col min="8727" max="8960" width="8.85546875" style="2"/>
    <col min="8961" max="8961" width="12.5703125" style="2" bestFit="1" customWidth="1"/>
    <col min="8962" max="8962" width="11.42578125" style="2" bestFit="1" customWidth="1"/>
    <col min="8963" max="8963" width="10.5703125" style="2" bestFit="1" customWidth="1"/>
    <col min="8964" max="8964" width="10.140625" style="2" bestFit="1" customWidth="1"/>
    <col min="8965" max="8965" width="3.140625" style="2" customWidth="1"/>
    <col min="8966" max="8966" width="10.5703125" style="2" bestFit="1" customWidth="1"/>
    <col min="8967" max="8967" width="9.42578125" style="2" bestFit="1" customWidth="1"/>
    <col min="8968" max="8968" width="9.28515625" style="2" bestFit="1" customWidth="1"/>
    <col min="8969" max="8969" width="2.7109375" style="2" customWidth="1"/>
    <col min="8970" max="8970" width="4.7109375" style="2" bestFit="1" customWidth="1"/>
    <col min="8971" max="8971" width="6.28515625" style="2" bestFit="1" customWidth="1"/>
    <col min="8972" max="8972" width="8.28515625" style="2" bestFit="1" customWidth="1"/>
    <col min="8973" max="8973" width="5.85546875" style="2" bestFit="1" customWidth="1"/>
    <col min="8974" max="8974" width="2" style="2" bestFit="1" customWidth="1"/>
    <col min="8975" max="8975" width="9.5703125" style="2" customWidth="1"/>
    <col min="8976" max="8976" width="10.5703125" style="2" bestFit="1" customWidth="1"/>
    <col min="8977" max="8980" width="8.85546875" style="2"/>
    <col min="8981" max="8982" width="9.140625" style="2" customWidth="1"/>
    <col min="8983" max="9216" width="8.85546875" style="2"/>
    <col min="9217" max="9217" width="12.5703125" style="2" bestFit="1" customWidth="1"/>
    <col min="9218" max="9218" width="11.42578125" style="2" bestFit="1" customWidth="1"/>
    <col min="9219" max="9219" width="10.5703125" style="2" bestFit="1" customWidth="1"/>
    <col min="9220" max="9220" width="10.140625" style="2" bestFit="1" customWidth="1"/>
    <col min="9221" max="9221" width="3.140625" style="2" customWidth="1"/>
    <col min="9222" max="9222" width="10.5703125" style="2" bestFit="1" customWidth="1"/>
    <col min="9223" max="9223" width="9.42578125" style="2" bestFit="1" customWidth="1"/>
    <col min="9224" max="9224" width="9.28515625" style="2" bestFit="1" customWidth="1"/>
    <col min="9225" max="9225" width="2.7109375" style="2" customWidth="1"/>
    <col min="9226" max="9226" width="4.7109375" style="2" bestFit="1" customWidth="1"/>
    <col min="9227" max="9227" width="6.28515625" style="2" bestFit="1" customWidth="1"/>
    <col min="9228" max="9228" width="8.28515625" style="2" bestFit="1" customWidth="1"/>
    <col min="9229" max="9229" width="5.85546875" style="2" bestFit="1" customWidth="1"/>
    <col min="9230" max="9230" width="2" style="2" bestFit="1" customWidth="1"/>
    <col min="9231" max="9231" width="9.5703125" style="2" customWidth="1"/>
    <col min="9232" max="9232" width="10.5703125" style="2" bestFit="1" customWidth="1"/>
    <col min="9233" max="9236" width="8.85546875" style="2"/>
    <col min="9237" max="9238" width="9.140625" style="2" customWidth="1"/>
    <col min="9239" max="9472" width="8.85546875" style="2"/>
    <col min="9473" max="9473" width="12.5703125" style="2" bestFit="1" customWidth="1"/>
    <col min="9474" max="9474" width="11.42578125" style="2" bestFit="1" customWidth="1"/>
    <col min="9475" max="9475" width="10.5703125" style="2" bestFit="1" customWidth="1"/>
    <col min="9476" max="9476" width="10.140625" style="2" bestFit="1" customWidth="1"/>
    <col min="9477" max="9477" width="3.140625" style="2" customWidth="1"/>
    <col min="9478" max="9478" width="10.5703125" style="2" bestFit="1" customWidth="1"/>
    <col min="9479" max="9479" width="9.42578125" style="2" bestFit="1" customWidth="1"/>
    <col min="9480" max="9480" width="9.28515625" style="2" bestFit="1" customWidth="1"/>
    <col min="9481" max="9481" width="2.7109375" style="2" customWidth="1"/>
    <col min="9482" max="9482" width="4.7109375" style="2" bestFit="1" customWidth="1"/>
    <col min="9483" max="9483" width="6.28515625" style="2" bestFit="1" customWidth="1"/>
    <col min="9484" max="9484" width="8.28515625" style="2" bestFit="1" customWidth="1"/>
    <col min="9485" max="9485" width="5.85546875" style="2" bestFit="1" customWidth="1"/>
    <col min="9486" max="9486" width="2" style="2" bestFit="1" customWidth="1"/>
    <col min="9487" max="9487" width="9.5703125" style="2" customWidth="1"/>
    <col min="9488" max="9488" width="10.5703125" style="2" bestFit="1" customWidth="1"/>
    <col min="9489" max="9492" width="8.85546875" style="2"/>
    <col min="9493" max="9494" width="9.140625" style="2" customWidth="1"/>
    <col min="9495" max="9728" width="8.85546875" style="2"/>
    <col min="9729" max="9729" width="12.5703125" style="2" bestFit="1" customWidth="1"/>
    <col min="9730" max="9730" width="11.42578125" style="2" bestFit="1" customWidth="1"/>
    <col min="9731" max="9731" width="10.5703125" style="2" bestFit="1" customWidth="1"/>
    <col min="9732" max="9732" width="10.140625" style="2" bestFit="1" customWidth="1"/>
    <col min="9733" max="9733" width="3.140625" style="2" customWidth="1"/>
    <col min="9734" max="9734" width="10.5703125" style="2" bestFit="1" customWidth="1"/>
    <col min="9735" max="9735" width="9.42578125" style="2" bestFit="1" customWidth="1"/>
    <col min="9736" max="9736" width="9.28515625" style="2" bestFit="1" customWidth="1"/>
    <col min="9737" max="9737" width="2.7109375" style="2" customWidth="1"/>
    <col min="9738" max="9738" width="4.7109375" style="2" bestFit="1" customWidth="1"/>
    <col min="9739" max="9739" width="6.28515625" style="2" bestFit="1" customWidth="1"/>
    <col min="9740" max="9740" width="8.28515625" style="2" bestFit="1" customWidth="1"/>
    <col min="9741" max="9741" width="5.85546875" style="2" bestFit="1" customWidth="1"/>
    <col min="9742" max="9742" width="2" style="2" bestFit="1" customWidth="1"/>
    <col min="9743" max="9743" width="9.5703125" style="2" customWidth="1"/>
    <col min="9744" max="9744" width="10.5703125" style="2" bestFit="1" customWidth="1"/>
    <col min="9745" max="9748" width="8.85546875" style="2"/>
    <col min="9749" max="9750" width="9.140625" style="2" customWidth="1"/>
    <col min="9751" max="9984" width="8.85546875" style="2"/>
    <col min="9985" max="9985" width="12.5703125" style="2" bestFit="1" customWidth="1"/>
    <col min="9986" max="9986" width="11.42578125" style="2" bestFit="1" customWidth="1"/>
    <col min="9987" max="9987" width="10.5703125" style="2" bestFit="1" customWidth="1"/>
    <col min="9988" max="9988" width="10.140625" style="2" bestFit="1" customWidth="1"/>
    <col min="9989" max="9989" width="3.140625" style="2" customWidth="1"/>
    <col min="9990" max="9990" width="10.5703125" style="2" bestFit="1" customWidth="1"/>
    <col min="9991" max="9991" width="9.42578125" style="2" bestFit="1" customWidth="1"/>
    <col min="9992" max="9992" width="9.28515625" style="2" bestFit="1" customWidth="1"/>
    <col min="9993" max="9993" width="2.7109375" style="2" customWidth="1"/>
    <col min="9994" max="9994" width="4.7109375" style="2" bestFit="1" customWidth="1"/>
    <col min="9995" max="9995" width="6.28515625" style="2" bestFit="1" customWidth="1"/>
    <col min="9996" max="9996" width="8.28515625" style="2" bestFit="1" customWidth="1"/>
    <col min="9997" max="9997" width="5.85546875" style="2" bestFit="1" customWidth="1"/>
    <col min="9998" max="9998" width="2" style="2" bestFit="1" customWidth="1"/>
    <col min="9999" max="9999" width="9.5703125" style="2" customWidth="1"/>
    <col min="10000" max="10000" width="10.5703125" style="2" bestFit="1" customWidth="1"/>
    <col min="10001" max="10004" width="8.85546875" style="2"/>
    <col min="10005" max="10006" width="9.140625" style="2" customWidth="1"/>
    <col min="10007" max="10240" width="8.85546875" style="2"/>
    <col min="10241" max="10241" width="12.5703125" style="2" bestFit="1" customWidth="1"/>
    <col min="10242" max="10242" width="11.42578125" style="2" bestFit="1" customWidth="1"/>
    <col min="10243" max="10243" width="10.5703125" style="2" bestFit="1" customWidth="1"/>
    <col min="10244" max="10244" width="10.140625" style="2" bestFit="1" customWidth="1"/>
    <col min="10245" max="10245" width="3.140625" style="2" customWidth="1"/>
    <col min="10246" max="10246" width="10.5703125" style="2" bestFit="1" customWidth="1"/>
    <col min="10247" max="10247" width="9.42578125" style="2" bestFit="1" customWidth="1"/>
    <col min="10248" max="10248" width="9.28515625" style="2" bestFit="1" customWidth="1"/>
    <col min="10249" max="10249" width="2.7109375" style="2" customWidth="1"/>
    <col min="10250" max="10250" width="4.7109375" style="2" bestFit="1" customWidth="1"/>
    <col min="10251" max="10251" width="6.28515625" style="2" bestFit="1" customWidth="1"/>
    <col min="10252" max="10252" width="8.28515625" style="2" bestFit="1" customWidth="1"/>
    <col min="10253" max="10253" width="5.85546875" style="2" bestFit="1" customWidth="1"/>
    <col min="10254" max="10254" width="2" style="2" bestFit="1" customWidth="1"/>
    <col min="10255" max="10255" width="9.5703125" style="2" customWidth="1"/>
    <col min="10256" max="10256" width="10.5703125" style="2" bestFit="1" customWidth="1"/>
    <col min="10257" max="10260" width="8.85546875" style="2"/>
    <col min="10261" max="10262" width="9.140625" style="2" customWidth="1"/>
    <col min="10263" max="10496" width="8.85546875" style="2"/>
    <col min="10497" max="10497" width="12.5703125" style="2" bestFit="1" customWidth="1"/>
    <col min="10498" max="10498" width="11.42578125" style="2" bestFit="1" customWidth="1"/>
    <col min="10499" max="10499" width="10.5703125" style="2" bestFit="1" customWidth="1"/>
    <col min="10500" max="10500" width="10.140625" style="2" bestFit="1" customWidth="1"/>
    <col min="10501" max="10501" width="3.140625" style="2" customWidth="1"/>
    <col min="10502" max="10502" width="10.5703125" style="2" bestFit="1" customWidth="1"/>
    <col min="10503" max="10503" width="9.42578125" style="2" bestFit="1" customWidth="1"/>
    <col min="10504" max="10504" width="9.28515625" style="2" bestFit="1" customWidth="1"/>
    <col min="10505" max="10505" width="2.7109375" style="2" customWidth="1"/>
    <col min="10506" max="10506" width="4.7109375" style="2" bestFit="1" customWidth="1"/>
    <col min="10507" max="10507" width="6.28515625" style="2" bestFit="1" customWidth="1"/>
    <col min="10508" max="10508" width="8.28515625" style="2" bestFit="1" customWidth="1"/>
    <col min="10509" max="10509" width="5.85546875" style="2" bestFit="1" customWidth="1"/>
    <col min="10510" max="10510" width="2" style="2" bestFit="1" customWidth="1"/>
    <col min="10511" max="10511" width="9.5703125" style="2" customWidth="1"/>
    <col min="10512" max="10512" width="10.5703125" style="2" bestFit="1" customWidth="1"/>
    <col min="10513" max="10516" width="8.85546875" style="2"/>
    <col min="10517" max="10518" width="9.140625" style="2" customWidth="1"/>
    <col min="10519" max="10752" width="8.85546875" style="2"/>
    <col min="10753" max="10753" width="12.5703125" style="2" bestFit="1" customWidth="1"/>
    <col min="10754" max="10754" width="11.42578125" style="2" bestFit="1" customWidth="1"/>
    <col min="10755" max="10755" width="10.5703125" style="2" bestFit="1" customWidth="1"/>
    <col min="10756" max="10756" width="10.140625" style="2" bestFit="1" customWidth="1"/>
    <col min="10757" max="10757" width="3.140625" style="2" customWidth="1"/>
    <col min="10758" max="10758" width="10.5703125" style="2" bestFit="1" customWidth="1"/>
    <col min="10759" max="10759" width="9.42578125" style="2" bestFit="1" customWidth="1"/>
    <col min="10760" max="10760" width="9.28515625" style="2" bestFit="1" customWidth="1"/>
    <col min="10761" max="10761" width="2.7109375" style="2" customWidth="1"/>
    <col min="10762" max="10762" width="4.7109375" style="2" bestFit="1" customWidth="1"/>
    <col min="10763" max="10763" width="6.28515625" style="2" bestFit="1" customWidth="1"/>
    <col min="10764" max="10764" width="8.28515625" style="2" bestFit="1" customWidth="1"/>
    <col min="10765" max="10765" width="5.85546875" style="2" bestFit="1" customWidth="1"/>
    <col min="10766" max="10766" width="2" style="2" bestFit="1" customWidth="1"/>
    <col min="10767" max="10767" width="9.5703125" style="2" customWidth="1"/>
    <col min="10768" max="10768" width="10.5703125" style="2" bestFit="1" customWidth="1"/>
    <col min="10769" max="10772" width="8.85546875" style="2"/>
    <col min="10773" max="10774" width="9.140625" style="2" customWidth="1"/>
    <col min="10775" max="11008" width="8.85546875" style="2"/>
    <col min="11009" max="11009" width="12.5703125" style="2" bestFit="1" customWidth="1"/>
    <col min="11010" max="11010" width="11.42578125" style="2" bestFit="1" customWidth="1"/>
    <col min="11011" max="11011" width="10.5703125" style="2" bestFit="1" customWidth="1"/>
    <col min="11012" max="11012" width="10.140625" style="2" bestFit="1" customWidth="1"/>
    <col min="11013" max="11013" width="3.140625" style="2" customWidth="1"/>
    <col min="11014" max="11014" width="10.5703125" style="2" bestFit="1" customWidth="1"/>
    <col min="11015" max="11015" width="9.42578125" style="2" bestFit="1" customWidth="1"/>
    <col min="11016" max="11016" width="9.28515625" style="2" bestFit="1" customWidth="1"/>
    <col min="11017" max="11017" width="2.7109375" style="2" customWidth="1"/>
    <col min="11018" max="11018" width="4.7109375" style="2" bestFit="1" customWidth="1"/>
    <col min="11019" max="11019" width="6.28515625" style="2" bestFit="1" customWidth="1"/>
    <col min="11020" max="11020" width="8.28515625" style="2" bestFit="1" customWidth="1"/>
    <col min="11021" max="11021" width="5.85546875" style="2" bestFit="1" customWidth="1"/>
    <col min="11022" max="11022" width="2" style="2" bestFit="1" customWidth="1"/>
    <col min="11023" max="11023" width="9.5703125" style="2" customWidth="1"/>
    <col min="11024" max="11024" width="10.5703125" style="2" bestFit="1" customWidth="1"/>
    <col min="11025" max="11028" width="8.85546875" style="2"/>
    <col min="11029" max="11030" width="9.140625" style="2" customWidth="1"/>
    <col min="11031" max="11264" width="8.85546875" style="2"/>
    <col min="11265" max="11265" width="12.5703125" style="2" bestFit="1" customWidth="1"/>
    <col min="11266" max="11266" width="11.42578125" style="2" bestFit="1" customWidth="1"/>
    <col min="11267" max="11267" width="10.5703125" style="2" bestFit="1" customWidth="1"/>
    <col min="11268" max="11268" width="10.140625" style="2" bestFit="1" customWidth="1"/>
    <col min="11269" max="11269" width="3.140625" style="2" customWidth="1"/>
    <col min="11270" max="11270" width="10.5703125" style="2" bestFit="1" customWidth="1"/>
    <col min="11271" max="11271" width="9.42578125" style="2" bestFit="1" customWidth="1"/>
    <col min="11272" max="11272" width="9.28515625" style="2" bestFit="1" customWidth="1"/>
    <col min="11273" max="11273" width="2.7109375" style="2" customWidth="1"/>
    <col min="11274" max="11274" width="4.7109375" style="2" bestFit="1" customWidth="1"/>
    <col min="11275" max="11275" width="6.28515625" style="2" bestFit="1" customWidth="1"/>
    <col min="11276" max="11276" width="8.28515625" style="2" bestFit="1" customWidth="1"/>
    <col min="11277" max="11277" width="5.85546875" style="2" bestFit="1" customWidth="1"/>
    <col min="11278" max="11278" width="2" style="2" bestFit="1" customWidth="1"/>
    <col min="11279" max="11279" width="9.5703125" style="2" customWidth="1"/>
    <col min="11280" max="11280" width="10.5703125" style="2" bestFit="1" customWidth="1"/>
    <col min="11281" max="11284" width="8.85546875" style="2"/>
    <col min="11285" max="11286" width="9.140625" style="2" customWidth="1"/>
    <col min="11287" max="11520" width="8.85546875" style="2"/>
    <col min="11521" max="11521" width="12.5703125" style="2" bestFit="1" customWidth="1"/>
    <col min="11522" max="11522" width="11.42578125" style="2" bestFit="1" customWidth="1"/>
    <col min="11523" max="11523" width="10.5703125" style="2" bestFit="1" customWidth="1"/>
    <col min="11524" max="11524" width="10.140625" style="2" bestFit="1" customWidth="1"/>
    <col min="11525" max="11525" width="3.140625" style="2" customWidth="1"/>
    <col min="11526" max="11526" width="10.5703125" style="2" bestFit="1" customWidth="1"/>
    <col min="11527" max="11527" width="9.42578125" style="2" bestFit="1" customWidth="1"/>
    <col min="11528" max="11528" width="9.28515625" style="2" bestFit="1" customWidth="1"/>
    <col min="11529" max="11529" width="2.7109375" style="2" customWidth="1"/>
    <col min="11530" max="11530" width="4.7109375" style="2" bestFit="1" customWidth="1"/>
    <col min="11531" max="11531" width="6.28515625" style="2" bestFit="1" customWidth="1"/>
    <col min="11532" max="11532" width="8.28515625" style="2" bestFit="1" customWidth="1"/>
    <col min="11533" max="11533" width="5.85546875" style="2" bestFit="1" customWidth="1"/>
    <col min="11534" max="11534" width="2" style="2" bestFit="1" customWidth="1"/>
    <col min="11535" max="11535" width="9.5703125" style="2" customWidth="1"/>
    <col min="11536" max="11536" width="10.5703125" style="2" bestFit="1" customWidth="1"/>
    <col min="11537" max="11540" width="8.85546875" style="2"/>
    <col min="11541" max="11542" width="9.140625" style="2" customWidth="1"/>
    <col min="11543" max="11776" width="8.85546875" style="2"/>
    <col min="11777" max="11777" width="12.5703125" style="2" bestFit="1" customWidth="1"/>
    <col min="11778" max="11778" width="11.42578125" style="2" bestFit="1" customWidth="1"/>
    <col min="11779" max="11779" width="10.5703125" style="2" bestFit="1" customWidth="1"/>
    <col min="11780" max="11780" width="10.140625" style="2" bestFit="1" customWidth="1"/>
    <col min="11781" max="11781" width="3.140625" style="2" customWidth="1"/>
    <col min="11782" max="11782" width="10.5703125" style="2" bestFit="1" customWidth="1"/>
    <col min="11783" max="11783" width="9.42578125" style="2" bestFit="1" customWidth="1"/>
    <col min="11784" max="11784" width="9.28515625" style="2" bestFit="1" customWidth="1"/>
    <col min="11785" max="11785" width="2.7109375" style="2" customWidth="1"/>
    <col min="11786" max="11786" width="4.7109375" style="2" bestFit="1" customWidth="1"/>
    <col min="11787" max="11787" width="6.28515625" style="2" bestFit="1" customWidth="1"/>
    <col min="11788" max="11788" width="8.28515625" style="2" bestFit="1" customWidth="1"/>
    <col min="11789" max="11789" width="5.85546875" style="2" bestFit="1" customWidth="1"/>
    <col min="11790" max="11790" width="2" style="2" bestFit="1" customWidth="1"/>
    <col min="11791" max="11791" width="9.5703125" style="2" customWidth="1"/>
    <col min="11792" max="11792" width="10.5703125" style="2" bestFit="1" customWidth="1"/>
    <col min="11793" max="11796" width="8.85546875" style="2"/>
    <col min="11797" max="11798" width="9.140625" style="2" customWidth="1"/>
    <col min="11799" max="12032" width="8.85546875" style="2"/>
    <col min="12033" max="12033" width="12.5703125" style="2" bestFit="1" customWidth="1"/>
    <col min="12034" max="12034" width="11.42578125" style="2" bestFit="1" customWidth="1"/>
    <col min="12035" max="12035" width="10.5703125" style="2" bestFit="1" customWidth="1"/>
    <col min="12036" max="12036" width="10.140625" style="2" bestFit="1" customWidth="1"/>
    <col min="12037" max="12037" width="3.140625" style="2" customWidth="1"/>
    <col min="12038" max="12038" width="10.5703125" style="2" bestFit="1" customWidth="1"/>
    <col min="12039" max="12039" width="9.42578125" style="2" bestFit="1" customWidth="1"/>
    <col min="12040" max="12040" width="9.28515625" style="2" bestFit="1" customWidth="1"/>
    <col min="12041" max="12041" width="2.7109375" style="2" customWidth="1"/>
    <col min="12042" max="12042" width="4.7109375" style="2" bestFit="1" customWidth="1"/>
    <col min="12043" max="12043" width="6.28515625" style="2" bestFit="1" customWidth="1"/>
    <col min="12044" max="12044" width="8.28515625" style="2" bestFit="1" customWidth="1"/>
    <col min="12045" max="12045" width="5.85546875" style="2" bestFit="1" customWidth="1"/>
    <col min="12046" max="12046" width="2" style="2" bestFit="1" customWidth="1"/>
    <col min="12047" max="12047" width="9.5703125" style="2" customWidth="1"/>
    <col min="12048" max="12048" width="10.5703125" style="2" bestFit="1" customWidth="1"/>
    <col min="12049" max="12052" width="8.85546875" style="2"/>
    <col min="12053" max="12054" width="9.140625" style="2" customWidth="1"/>
    <col min="12055" max="12288" width="8.85546875" style="2"/>
    <col min="12289" max="12289" width="12.5703125" style="2" bestFit="1" customWidth="1"/>
    <col min="12290" max="12290" width="11.42578125" style="2" bestFit="1" customWidth="1"/>
    <col min="12291" max="12291" width="10.5703125" style="2" bestFit="1" customWidth="1"/>
    <col min="12292" max="12292" width="10.140625" style="2" bestFit="1" customWidth="1"/>
    <col min="12293" max="12293" width="3.140625" style="2" customWidth="1"/>
    <col min="12294" max="12294" width="10.5703125" style="2" bestFit="1" customWidth="1"/>
    <col min="12295" max="12295" width="9.42578125" style="2" bestFit="1" customWidth="1"/>
    <col min="12296" max="12296" width="9.28515625" style="2" bestFit="1" customWidth="1"/>
    <col min="12297" max="12297" width="2.7109375" style="2" customWidth="1"/>
    <col min="12298" max="12298" width="4.7109375" style="2" bestFit="1" customWidth="1"/>
    <col min="12299" max="12299" width="6.28515625" style="2" bestFit="1" customWidth="1"/>
    <col min="12300" max="12300" width="8.28515625" style="2" bestFit="1" customWidth="1"/>
    <col min="12301" max="12301" width="5.85546875" style="2" bestFit="1" customWidth="1"/>
    <col min="12302" max="12302" width="2" style="2" bestFit="1" customWidth="1"/>
    <col min="12303" max="12303" width="9.5703125" style="2" customWidth="1"/>
    <col min="12304" max="12304" width="10.5703125" style="2" bestFit="1" customWidth="1"/>
    <col min="12305" max="12308" width="8.85546875" style="2"/>
    <col min="12309" max="12310" width="9.140625" style="2" customWidth="1"/>
    <col min="12311" max="12544" width="8.85546875" style="2"/>
    <col min="12545" max="12545" width="12.5703125" style="2" bestFit="1" customWidth="1"/>
    <col min="12546" max="12546" width="11.42578125" style="2" bestFit="1" customWidth="1"/>
    <col min="12547" max="12547" width="10.5703125" style="2" bestFit="1" customWidth="1"/>
    <col min="12548" max="12548" width="10.140625" style="2" bestFit="1" customWidth="1"/>
    <col min="12549" max="12549" width="3.140625" style="2" customWidth="1"/>
    <col min="12550" max="12550" width="10.5703125" style="2" bestFit="1" customWidth="1"/>
    <col min="12551" max="12551" width="9.42578125" style="2" bestFit="1" customWidth="1"/>
    <col min="12552" max="12552" width="9.28515625" style="2" bestFit="1" customWidth="1"/>
    <col min="12553" max="12553" width="2.7109375" style="2" customWidth="1"/>
    <col min="12554" max="12554" width="4.7109375" style="2" bestFit="1" customWidth="1"/>
    <col min="12555" max="12555" width="6.28515625" style="2" bestFit="1" customWidth="1"/>
    <col min="12556" max="12556" width="8.28515625" style="2" bestFit="1" customWidth="1"/>
    <col min="12557" max="12557" width="5.85546875" style="2" bestFit="1" customWidth="1"/>
    <col min="12558" max="12558" width="2" style="2" bestFit="1" customWidth="1"/>
    <col min="12559" max="12559" width="9.5703125" style="2" customWidth="1"/>
    <col min="12560" max="12560" width="10.5703125" style="2" bestFit="1" customWidth="1"/>
    <col min="12561" max="12564" width="8.85546875" style="2"/>
    <col min="12565" max="12566" width="9.140625" style="2" customWidth="1"/>
    <col min="12567" max="12800" width="8.85546875" style="2"/>
    <col min="12801" max="12801" width="12.5703125" style="2" bestFit="1" customWidth="1"/>
    <col min="12802" max="12802" width="11.42578125" style="2" bestFit="1" customWidth="1"/>
    <col min="12803" max="12803" width="10.5703125" style="2" bestFit="1" customWidth="1"/>
    <col min="12804" max="12804" width="10.140625" style="2" bestFit="1" customWidth="1"/>
    <col min="12805" max="12805" width="3.140625" style="2" customWidth="1"/>
    <col min="12806" max="12806" width="10.5703125" style="2" bestFit="1" customWidth="1"/>
    <col min="12807" max="12807" width="9.42578125" style="2" bestFit="1" customWidth="1"/>
    <col min="12808" max="12808" width="9.28515625" style="2" bestFit="1" customWidth="1"/>
    <col min="12809" max="12809" width="2.7109375" style="2" customWidth="1"/>
    <col min="12810" max="12810" width="4.7109375" style="2" bestFit="1" customWidth="1"/>
    <col min="12811" max="12811" width="6.28515625" style="2" bestFit="1" customWidth="1"/>
    <col min="12812" max="12812" width="8.28515625" style="2" bestFit="1" customWidth="1"/>
    <col min="12813" max="12813" width="5.85546875" style="2" bestFit="1" customWidth="1"/>
    <col min="12814" max="12814" width="2" style="2" bestFit="1" customWidth="1"/>
    <col min="12815" max="12815" width="9.5703125" style="2" customWidth="1"/>
    <col min="12816" max="12816" width="10.5703125" style="2" bestFit="1" customWidth="1"/>
    <col min="12817" max="12820" width="8.85546875" style="2"/>
    <col min="12821" max="12822" width="9.140625" style="2" customWidth="1"/>
    <col min="12823" max="13056" width="8.85546875" style="2"/>
    <col min="13057" max="13057" width="12.5703125" style="2" bestFit="1" customWidth="1"/>
    <col min="13058" max="13058" width="11.42578125" style="2" bestFit="1" customWidth="1"/>
    <col min="13059" max="13059" width="10.5703125" style="2" bestFit="1" customWidth="1"/>
    <col min="13060" max="13060" width="10.140625" style="2" bestFit="1" customWidth="1"/>
    <col min="13061" max="13061" width="3.140625" style="2" customWidth="1"/>
    <col min="13062" max="13062" width="10.5703125" style="2" bestFit="1" customWidth="1"/>
    <col min="13063" max="13063" width="9.42578125" style="2" bestFit="1" customWidth="1"/>
    <col min="13064" max="13064" width="9.28515625" style="2" bestFit="1" customWidth="1"/>
    <col min="13065" max="13065" width="2.7109375" style="2" customWidth="1"/>
    <col min="13066" max="13066" width="4.7109375" style="2" bestFit="1" customWidth="1"/>
    <col min="13067" max="13067" width="6.28515625" style="2" bestFit="1" customWidth="1"/>
    <col min="13068" max="13068" width="8.28515625" style="2" bestFit="1" customWidth="1"/>
    <col min="13069" max="13069" width="5.85546875" style="2" bestFit="1" customWidth="1"/>
    <col min="13070" max="13070" width="2" style="2" bestFit="1" customWidth="1"/>
    <col min="13071" max="13071" width="9.5703125" style="2" customWidth="1"/>
    <col min="13072" max="13072" width="10.5703125" style="2" bestFit="1" customWidth="1"/>
    <col min="13073" max="13076" width="8.85546875" style="2"/>
    <col min="13077" max="13078" width="9.140625" style="2" customWidth="1"/>
    <col min="13079" max="13312" width="8.85546875" style="2"/>
    <col min="13313" max="13313" width="12.5703125" style="2" bestFit="1" customWidth="1"/>
    <col min="13314" max="13314" width="11.42578125" style="2" bestFit="1" customWidth="1"/>
    <col min="13315" max="13315" width="10.5703125" style="2" bestFit="1" customWidth="1"/>
    <col min="13316" max="13316" width="10.140625" style="2" bestFit="1" customWidth="1"/>
    <col min="13317" max="13317" width="3.140625" style="2" customWidth="1"/>
    <col min="13318" max="13318" width="10.5703125" style="2" bestFit="1" customWidth="1"/>
    <col min="13319" max="13319" width="9.42578125" style="2" bestFit="1" customWidth="1"/>
    <col min="13320" max="13320" width="9.28515625" style="2" bestFit="1" customWidth="1"/>
    <col min="13321" max="13321" width="2.7109375" style="2" customWidth="1"/>
    <col min="13322" max="13322" width="4.7109375" style="2" bestFit="1" customWidth="1"/>
    <col min="13323" max="13323" width="6.28515625" style="2" bestFit="1" customWidth="1"/>
    <col min="13324" max="13324" width="8.28515625" style="2" bestFit="1" customWidth="1"/>
    <col min="13325" max="13325" width="5.85546875" style="2" bestFit="1" customWidth="1"/>
    <col min="13326" max="13326" width="2" style="2" bestFit="1" customWidth="1"/>
    <col min="13327" max="13327" width="9.5703125" style="2" customWidth="1"/>
    <col min="13328" max="13328" width="10.5703125" style="2" bestFit="1" customWidth="1"/>
    <col min="13329" max="13332" width="8.85546875" style="2"/>
    <col min="13333" max="13334" width="9.140625" style="2" customWidth="1"/>
    <col min="13335" max="13568" width="8.85546875" style="2"/>
    <col min="13569" max="13569" width="12.5703125" style="2" bestFit="1" customWidth="1"/>
    <col min="13570" max="13570" width="11.42578125" style="2" bestFit="1" customWidth="1"/>
    <col min="13571" max="13571" width="10.5703125" style="2" bestFit="1" customWidth="1"/>
    <col min="13572" max="13572" width="10.140625" style="2" bestFit="1" customWidth="1"/>
    <col min="13573" max="13573" width="3.140625" style="2" customWidth="1"/>
    <col min="13574" max="13574" width="10.5703125" style="2" bestFit="1" customWidth="1"/>
    <col min="13575" max="13575" width="9.42578125" style="2" bestFit="1" customWidth="1"/>
    <col min="13576" max="13576" width="9.28515625" style="2" bestFit="1" customWidth="1"/>
    <col min="13577" max="13577" width="2.7109375" style="2" customWidth="1"/>
    <col min="13578" max="13578" width="4.7109375" style="2" bestFit="1" customWidth="1"/>
    <col min="13579" max="13579" width="6.28515625" style="2" bestFit="1" customWidth="1"/>
    <col min="13580" max="13580" width="8.28515625" style="2" bestFit="1" customWidth="1"/>
    <col min="13581" max="13581" width="5.85546875" style="2" bestFit="1" customWidth="1"/>
    <col min="13582" max="13582" width="2" style="2" bestFit="1" customWidth="1"/>
    <col min="13583" max="13583" width="9.5703125" style="2" customWidth="1"/>
    <col min="13584" max="13584" width="10.5703125" style="2" bestFit="1" customWidth="1"/>
    <col min="13585" max="13588" width="8.85546875" style="2"/>
    <col min="13589" max="13590" width="9.140625" style="2" customWidth="1"/>
    <col min="13591" max="13824" width="8.85546875" style="2"/>
    <col min="13825" max="13825" width="12.5703125" style="2" bestFit="1" customWidth="1"/>
    <col min="13826" max="13826" width="11.42578125" style="2" bestFit="1" customWidth="1"/>
    <col min="13827" max="13827" width="10.5703125" style="2" bestFit="1" customWidth="1"/>
    <col min="13828" max="13828" width="10.140625" style="2" bestFit="1" customWidth="1"/>
    <col min="13829" max="13829" width="3.140625" style="2" customWidth="1"/>
    <col min="13830" max="13830" width="10.5703125" style="2" bestFit="1" customWidth="1"/>
    <col min="13831" max="13831" width="9.42578125" style="2" bestFit="1" customWidth="1"/>
    <col min="13832" max="13832" width="9.28515625" style="2" bestFit="1" customWidth="1"/>
    <col min="13833" max="13833" width="2.7109375" style="2" customWidth="1"/>
    <col min="13834" max="13834" width="4.7109375" style="2" bestFit="1" customWidth="1"/>
    <col min="13835" max="13835" width="6.28515625" style="2" bestFit="1" customWidth="1"/>
    <col min="13836" max="13836" width="8.28515625" style="2" bestFit="1" customWidth="1"/>
    <col min="13837" max="13837" width="5.85546875" style="2" bestFit="1" customWidth="1"/>
    <col min="13838" max="13838" width="2" style="2" bestFit="1" customWidth="1"/>
    <col min="13839" max="13839" width="9.5703125" style="2" customWidth="1"/>
    <col min="13840" max="13840" width="10.5703125" style="2" bestFit="1" customWidth="1"/>
    <col min="13841" max="13844" width="8.85546875" style="2"/>
    <col min="13845" max="13846" width="9.140625" style="2" customWidth="1"/>
    <col min="13847" max="14080" width="8.85546875" style="2"/>
    <col min="14081" max="14081" width="12.5703125" style="2" bestFit="1" customWidth="1"/>
    <col min="14082" max="14082" width="11.42578125" style="2" bestFit="1" customWidth="1"/>
    <col min="14083" max="14083" width="10.5703125" style="2" bestFit="1" customWidth="1"/>
    <col min="14084" max="14084" width="10.140625" style="2" bestFit="1" customWidth="1"/>
    <col min="14085" max="14085" width="3.140625" style="2" customWidth="1"/>
    <col min="14086" max="14086" width="10.5703125" style="2" bestFit="1" customWidth="1"/>
    <col min="14087" max="14087" width="9.42578125" style="2" bestFit="1" customWidth="1"/>
    <col min="14088" max="14088" width="9.28515625" style="2" bestFit="1" customWidth="1"/>
    <col min="14089" max="14089" width="2.7109375" style="2" customWidth="1"/>
    <col min="14090" max="14090" width="4.7109375" style="2" bestFit="1" customWidth="1"/>
    <col min="14091" max="14091" width="6.28515625" style="2" bestFit="1" customWidth="1"/>
    <col min="14092" max="14092" width="8.28515625" style="2" bestFit="1" customWidth="1"/>
    <col min="14093" max="14093" width="5.85546875" style="2" bestFit="1" customWidth="1"/>
    <col min="14094" max="14094" width="2" style="2" bestFit="1" customWidth="1"/>
    <col min="14095" max="14095" width="9.5703125" style="2" customWidth="1"/>
    <col min="14096" max="14096" width="10.5703125" style="2" bestFit="1" customWidth="1"/>
    <col min="14097" max="14100" width="8.85546875" style="2"/>
    <col min="14101" max="14102" width="9.140625" style="2" customWidth="1"/>
    <col min="14103" max="14336" width="8.85546875" style="2"/>
    <col min="14337" max="14337" width="12.5703125" style="2" bestFit="1" customWidth="1"/>
    <col min="14338" max="14338" width="11.42578125" style="2" bestFit="1" customWidth="1"/>
    <col min="14339" max="14339" width="10.5703125" style="2" bestFit="1" customWidth="1"/>
    <col min="14340" max="14340" width="10.140625" style="2" bestFit="1" customWidth="1"/>
    <col min="14341" max="14341" width="3.140625" style="2" customWidth="1"/>
    <col min="14342" max="14342" width="10.5703125" style="2" bestFit="1" customWidth="1"/>
    <col min="14343" max="14343" width="9.42578125" style="2" bestFit="1" customWidth="1"/>
    <col min="14344" max="14344" width="9.28515625" style="2" bestFit="1" customWidth="1"/>
    <col min="14345" max="14345" width="2.7109375" style="2" customWidth="1"/>
    <col min="14346" max="14346" width="4.7109375" style="2" bestFit="1" customWidth="1"/>
    <col min="14347" max="14347" width="6.28515625" style="2" bestFit="1" customWidth="1"/>
    <col min="14348" max="14348" width="8.28515625" style="2" bestFit="1" customWidth="1"/>
    <col min="14349" max="14349" width="5.85546875" style="2" bestFit="1" customWidth="1"/>
    <col min="14350" max="14350" width="2" style="2" bestFit="1" customWidth="1"/>
    <col min="14351" max="14351" width="9.5703125" style="2" customWidth="1"/>
    <col min="14352" max="14352" width="10.5703125" style="2" bestFit="1" customWidth="1"/>
    <col min="14353" max="14356" width="8.85546875" style="2"/>
    <col min="14357" max="14358" width="9.140625" style="2" customWidth="1"/>
    <col min="14359" max="14592" width="8.85546875" style="2"/>
    <col min="14593" max="14593" width="12.5703125" style="2" bestFit="1" customWidth="1"/>
    <col min="14594" max="14594" width="11.42578125" style="2" bestFit="1" customWidth="1"/>
    <col min="14595" max="14595" width="10.5703125" style="2" bestFit="1" customWidth="1"/>
    <col min="14596" max="14596" width="10.140625" style="2" bestFit="1" customWidth="1"/>
    <col min="14597" max="14597" width="3.140625" style="2" customWidth="1"/>
    <col min="14598" max="14598" width="10.5703125" style="2" bestFit="1" customWidth="1"/>
    <col min="14599" max="14599" width="9.42578125" style="2" bestFit="1" customWidth="1"/>
    <col min="14600" max="14600" width="9.28515625" style="2" bestFit="1" customWidth="1"/>
    <col min="14601" max="14601" width="2.7109375" style="2" customWidth="1"/>
    <col min="14602" max="14602" width="4.7109375" style="2" bestFit="1" customWidth="1"/>
    <col min="14603" max="14603" width="6.28515625" style="2" bestFit="1" customWidth="1"/>
    <col min="14604" max="14604" width="8.28515625" style="2" bestFit="1" customWidth="1"/>
    <col min="14605" max="14605" width="5.85546875" style="2" bestFit="1" customWidth="1"/>
    <col min="14606" max="14606" width="2" style="2" bestFit="1" customWidth="1"/>
    <col min="14607" max="14607" width="9.5703125" style="2" customWidth="1"/>
    <col min="14608" max="14608" width="10.5703125" style="2" bestFit="1" customWidth="1"/>
    <col min="14609" max="14612" width="8.85546875" style="2"/>
    <col min="14613" max="14614" width="9.140625" style="2" customWidth="1"/>
    <col min="14615" max="14848" width="8.85546875" style="2"/>
    <col min="14849" max="14849" width="12.5703125" style="2" bestFit="1" customWidth="1"/>
    <col min="14850" max="14850" width="11.42578125" style="2" bestFit="1" customWidth="1"/>
    <col min="14851" max="14851" width="10.5703125" style="2" bestFit="1" customWidth="1"/>
    <col min="14852" max="14852" width="10.140625" style="2" bestFit="1" customWidth="1"/>
    <col min="14853" max="14853" width="3.140625" style="2" customWidth="1"/>
    <col min="14854" max="14854" width="10.5703125" style="2" bestFit="1" customWidth="1"/>
    <col min="14855" max="14855" width="9.42578125" style="2" bestFit="1" customWidth="1"/>
    <col min="14856" max="14856" width="9.28515625" style="2" bestFit="1" customWidth="1"/>
    <col min="14857" max="14857" width="2.7109375" style="2" customWidth="1"/>
    <col min="14858" max="14858" width="4.7109375" style="2" bestFit="1" customWidth="1"/>
    <col min="14859" max="14859" width="6.28515625" style="2" bestFit="1" customWidth="1"/>
    <col min="14860" max="14860" width="8.28515625" style="2" bestFit="1" customWidth="1"/>
    <col min="14861" max="14861" width="5.85546875" style="2" bestFit="1" customWidth="1"/>
    <col min="14862" max="14862" width="2" style="2" bestFit="1" customWidth="1"/>
    <col min="14863" max="14863" width="9.5703125" style="2" customWidth="1"/>
    <col min="14864" max="14864" width="10.5703125" style="2" bestFit="1" customWidth="1"/>
    <col min="14865" max="14868" width="8.85546875" style="2"/>
    <col min="14869" max="14870" width="9.140625" style="2" customWidth="1"/>
    <col min="14871" max="15104" width="8.85546875" style="2"/>
    <col min="15105" max="15105" width="12.5703125" style="2" bestFit="1" customWidth="1"/>
    <col min="15106" max="15106" width="11.42578125" style="2" bestFit="1" customWidth="1"/>
    <col min="15107" max="15107" width="10.5703125" style="2" bestFit="1" customWidth="1"/>
    <col min="15108" max="15108" width="10.140625" style="2" bestFit="1" customWidth="1"/>
    <col min="15109" max="15109" width="3.140625" style="2" customWidth="1"/>
    <col min="15110" max="15110" width="10.5703125" style="2" bestFit="1" customWidth="1"/>
    <col min="15111" max="15111" width="9.42578125" style="2" bestFit="1" customWidth="1"/>
    <col min="15112" max="15112" width="9.28515625" style="2" bestFit="1" customWidth="1"/>
    <col min="15113" max="15113" width="2.7109375" style="2" customWidth="1"/>
    <col min="15114" max="15114" width="4.7109375" style="2" bestFit="1" customWidth="1"/>
    <col min="15115" max="15115" width="6.28515625" style="2" bestFit="1" customWidth="1"/>
    <col min="15116" max="15116" width="8.28515625" style="2" bestFit="1" customWidth="1"/>
    <col min="15117" max="15117" width="5.85546875" style="2" bestFit="1" customWidth="1"/>
    <col min="15118" max="15118" width="2" style="2" bestFit="1" customWidth="1"/>
    <col min="15119" max="15119" width="9.5703125" style="2" customWidth="1"/>
    <col min="15120" max="15120" width="10.5703125" style="2" bestFit="1" customWidth="1"/>
    <col min="15121" max="15124" width="8.85546875" style="2"/>
    <col min="15125" max="15126" width="9.140625" style="2" customWidth="1"/>
    <col min="15127" max="15360" width="8.85546875" style="2"/>
    <col min="15361" max="15361" width="12.5703125" style="2" bestFit="1" customWidth="1"/>
    <col min="15362" max="15362" width="11.42578125" style="2" bestFit="1" customWidth="1"/>
    <col min="15363" max="15363" width="10.5703125" style="2" bestFit="1" customWidth="1"/>
    <col min="15364" max="15364" width="10.140625" style="2" bestFit="1" customWidth="1"/>
    <col min="15365" max="15365" width="3.140625" style="2" customWidth="1"/>
    <col min="15366" max="15366" width="10.5703125" style="2" bestFit="1" customWidth="1"/>
    <col min="15367" max="15367" width="9.42578125" style="2" bestFit="1" customWidth="1"/>
    <col min="15368" max="15368" width="9.28515625" style="2" bestFit="1" customWidth="1"/>
    <col min="15369" max="15369" width="2.7109375" style="2" customWidth="1"/>
    <col min="15370" max="15370" width="4.7109375" style="2" bestFit="1" customWidth="1"/>
    <col min="15371" max="15371" width="6.28515625" style="2" bestFit="1" customWidth="1"/>
    <col min="15372" max="15372" width="8.28515625" style="2" bestFit="1" customWidth="1"/>
    <col min="15373" max="15373" width="5.85546875" style="2" bestFit="1" customWidth="1"/>
    <col min="15374" max="15374" width="2" style="2" bestFit="1" customWidth="1"/>
    <col min="15375" max="15375" width="9.5703125" style="2" customWidth="1"/>
    <col min="15376" max="15376" width="10.5703125" style="2" bestFit="1" customWidth="1"/>
    <col min="15377" max="15380" width="8.85546875" style="2"/>
    <col min="15381" max="15382" width="9.140625" style="2" customWidth="1"/>
    <col min="15383" max="15616" width="8.85546875" style="2"/>
    <col min="15617" max="15617" width="12.5703125" style="2" bestFit="1" customWidth="1"/>
    <col min="15618" max="15618" width="11.42578125" style="2" bestFit="1" customWidth="1"/>
    <col min="15619" max="15619" width="10.5703125" style="2" bestFit="1" customWidth="1"/>
    <col min="15620" max="15620" width="10.140625" style="2" bestFit="1" customWidth="1"/>
    <col min="15621" max="15621" width="3.140625" style="2" customWidth="1"/>
    <col min="15622" max="15622" width="10.5703125" style="2" bestFit="1" customWidth="1"/>
    <col min="15623" max="15623" width="9.42578125" style="2" bestFit="1" customWidth="1"/>
    <col min="15624" max="15624" width="9.28515625" style="2" bestFit="1" customWidth="1"/>
    <col min="15625" max="15625" width="2.7109375" style="2" customWidth="1"/>
    <col min="15626" max="15626" width="4.7109375" style="2" bestFit="1" customWidth="1"/>
    <col min="15627" max="15627" width="6.28515625" style="2" bestFit="1" customWidth="1"/>
    <col min="15628" max="15628" width="8.28515625" style="2" bestFit="1" customWidth="1"/>
    <col min="15629" max="15629" width="5.85546875" style="2" bestFit="1" customWidth="1"/>
    <col min="15630" max="15630" width="2" style="2" bestFit="1" customWidth="1"/>
    <col min="15631" max="15631" width="9.5703125" style="2" customWidth="1"/>
    <col min="15632" max="15632" width="10.5703125" style="2" bestFit="1" customWidth="1"/>
    <col min="15633" max="15636" width="8.85546875" style="2"/>
    <col min="15637" max="15638" width="9.140625" style="2" customWidth="1"/>
    <col min="15639" max="15872" width="8.85546875" style="2"/>
    <col min="15873" max="15873" width="12.5703125" style="2" bestFit="1" customWidth="1"/>
    <col min="15874" max="15874" width="11.42578125" style="2" bestFit="1" customWidth="1"/>
    <col min="15875" max="15875" width="10.5703125" style="2" bestFit="1" customWidth="1"/>
    <col min="15876" max="15876" width="10.140625" style="2" bestFit="1" customWidth="1"/>
    <col min="15877" max="15877" width="3.140625" style="2" customWidth="1"/>
    <col min="15878" max="15878" width="10.5703125" style="2" bestFit="1" customWidth="1"/>
    <col min="15879" max="15879" width="9.42578125" style="2" bestFit="1" customWidth="1"/>
    <col min="15880" max="15880" width="9.28515625" style="2" bestFit="1" customWidth="1"/>
    <col min="15881" max="15881" width="2.7109375" style="2" customWidth="1"/>
    <col min="15882" max="15882" width="4.7109375" style="2" bestFit="1" customWidth="1"/>
    <col min="15883" max="15883" width="6.28515625" style="2" bestFit="1" customWidth="1"/>
    <col min="15884" max="15884" width="8.28515625" style="2" bestFit="1" customWidth="1"/>
    <col min="15885" max="15885" width="5.85546875" style="2" bestFit="1" customWidth="1"/>
    <col min="15886" max="15886" width="2" style="2" bestFit="1" customWidth="1"/>
    <col min="15887" max="15887" width="9.5703125" style="2" customWidth="1"/>
    <col min="15888" max="15888" width="10.5703125" style="2" bestFit="1" customWidth="1"/>
    <col min="15889" max="15892" width="8.85546875" style="2"/>
    <col min="15893" max="15894" width="9.140625" style="2" customWidth="1"/>
    <col min="15895" max="16128" width="8.85546875" style="2"/>
    <col min="16129" max="16129" width="12.5703125" style="2" bestFit="1" customWidth="1"/>
    <col min="16130" max="16130" width="11.42578125" style="2" bestFit="1" customWidth="1"/>
    <col min="16131" max="16131" width="10.5703125" style="2" bestFit="1" customWidth="1"/>
    <col min="16132" max="16132" width="10.140625" style="2" bestFit="1" customWidth="1"/>
    <col min="16133" max="16133" width="3.140625" style="2" customWidth="1"/>
    <col min="16134" max="16134" width="10.5703125" style="2" bestFit="1" customWidth="1"/>
    <col min="16135" max="16135" width="9.42578125" style="2" bestFit="1" customWidth="1"/>
    <col min="16136" max="16136" width="9.28515625" style="2" bestFit="1" customWidth="1"/>
    <col min="16137" max="16137" width="2.7109375" style="2" customWidth="1"/>
    <col min="16138" max="16138" width="4.7109375" style="2" bestFit="1" customWidth="1"/>
    <col min="16139" max="16139" width="6.28515625" style="2" bestFit="1" customWidth="1"/>
    <col min="16140" max="16140" width="8.28515625" style="2" bestFit="1" customWidth="1"/>
    <col min="16141" max="16141" width="5.85546875" style="2" bestFit="1" customWidth="1"/>
    <col min="16142" max="16142" width="2" style="2" bestFit="1" customWidth="1"/>
    <col min="16143" max="16143" width="9.5703125" style="2" customWidth="1"/>
    <col min="16144" max="16144" width="10.5703125" style="2" bestFit="1" customWidth="1"/>
    <col min="16145" max="16148" width="8.85546875" style="2"/>
    <col min="16149" max="16150" width="9.140625" style="2" customWidth="1"/>
    <col min="16151" max="16384" width="8.85546875" style="2"/>
  </cols>
  <sheetData>
    <row r="2" spans="1:23" x14ac:dyDescent="0.25">
      <c r="A2" s="76">
        <v>40909</v>
      </c>
      <c r="O2" s="77">
        <f>SUM(O3:O18)</f>
        <v>0</v>
      </c>
    </row>
    <row r="3" spans="1:23" x14ac:dyDescent="0.25">
      <c r="A3" s="79">
        <f>P15</f>
        <v>0</v>
      </c>
      <c r="F3" s="80">
        <v>3.5999999999999997E-2</v>
      </c>
      <c r="G3" s="80">
        <v>6.6000000000000003E-2</v>
      </c>
      <c r="J3" s="2" t="s">
        <v>8</v>
      </c>
      <c r="K3" s="81">
        <v>0.05</v>
      </c>
      <c r="L3" s="82">
        <f>K3</f>
        <v>0.05</v>
      </c>
      <c r="M3" s="125" t="s">
        <v>86</v>
      </c>
      <c r="N3" s="124">
        <v>1</v>
      </c>
      <c r="O3" s="122">
        <f>+Summary!B47</f>
        <v>0</v>
      </c>
      <c r="P3" s="123">
        <f>+O3</f>
        <v>0</v>
      </c>
      <c r="Q3" s="123">
        <f>+P3</f>
        <v>0</v>
      </c>
      <c r="W3" s="83"/>
    </row>
    <row r="4" spans="1:23" x14ac:dyDescent="0.25">
      <c r="A4" s="84">
        <f>IF(O3-A7&gt;0,O3-A7,0)</f>
        <v>0</v>
      </c>
      <c r="B4" s="85">
        <f>+A4*L3</f>
        <v>0</v>
      </c>
      <c r="C4" s="85">
        <f>+A4*L4</f>
        <v>0</v>
      </c>
      <c r="D4" s="85">
        <f>+A4+C4</f>
        <v>0</v>
      </c>
      <c r="E4" s="85"/>
      <c r="F4" s="85">
        <f>+(A4+B4)*F3</f>
        <v>0</v>
      </c>
      <c r="G4" s="85">
        <f>+D4*G3</f>
        <v>0</v>
      </c>
      <c r="H4" s="85">
        <f>SUM(F4:G4)</f>
        <v>0</v>
      </c>
      <c r="J4" s="2" t="s">
        <v>10</v>
      </c>
      <c r="K4" s="81">
        <v>9.5000000000000001E-2</v>
      </c>
      <c r="L4" s="82">
        <f>+(1+K3)*K4</f>
        <v>9.9750000000000005E-2</v>
      </c>
      <c r="M4" s="125"/>
      <c r="N4" s="124"/>
      <c r="O4" s="122"/>
      <c r="P4" s="123"/>
      <c r="Q4" s="123"/>
    </row>
    <row r="5" spans="1:23" ht="12.75" customHeight="1" x14ac:dyDescent="0.25">
      <c r="A5" s="85"/>
      <c r="B5" s="85"/>
      <c r="C5" s="85"/>
      <c r="D5" s="85"/>
      <c r="E5" s="85"/>
      <c r="F5" s="85"/>
      <c r="G5" s="83"/>
      <c r="K5" s="85"/>
      <c r="L5" s="82">
        <f>SUM(L3:L4)</f>
        <v>0.14974999999999999</v>
      </c>
      <c r="M5" s="125"/>
      <c r="N5" s="124"/>
      <c r="O5" s="122"/>
      <c r="P5" s="123"/>
      <c r="Q5" s="123"/>
    </row>
    <row r="6" spans="1:23" x14ac:dyDescent="0.25">
      <c r="A6" s="86">
        <f>+H6/(1+$L$3)</f>
        <v>28571.428571428569</v>
      </c>
      <c r="B6" s="85"/>
      <c r="C6" s="85"/>
      <c r="D6" s="85"/>
      <c r="E6" s="85"/>
      <c r="F6" s="87">
        <f>+F3-0.01</f>
        <v>2.5999999999999995E-2</v>
      </c>
      <c r="G6" s="87">
        <f>+G3-0.01</f>
        <v>5.6000000000000001E-2</v>
      </c>
      <c r="H6" s="88">
        <v>30000</v>
      </c>
      <c r="M6" s="125"/>
      <c r="N6" s="124"/>
      <c r="O6" s="122"/>
      <c r="P6" s="123"/>
      <c r="Q6" s="123"/>
    </row>
    <row r="7" spans="1:23" x14ac:dyDescent="0.25">
      <c r="A7" s="89">
        <f>IF(Q3&lt;(H6/(1+$L$3)),O3,(H6/(1+$L$3)))</f>
        <v>0</v>
      </c>
      <c r="B7" s="85">
        <f>+A7*L3</f>
        <v>0</v>
      </c>
      <c r="C7" s="85">
        <f>+A7*L4</f>
        <v>0</v>
      </c>
      <c r="D7" s="85">
        <f>+A7+C7</f>
        <v>0</v>
      </c>
      <c r="E7" s="85"/>
      <c r="F7" s="85">
        <f>+(A7+B7)*F6</f>
        <v>0</v>
      </c>
      <c r="G7" s="85">
        <f>+D7*G6</f>
        <v>0</v>
      </c>
      <c r="H7" s="85">
        <f>SUM(F7:G7)</f>
        <v>0</v>
      </c>
      <c r="M7" s="125"/>
      <c r="N7" s="124"/>
      <c r="O7" s="122"/>
      <c r="P7" s="123"/>
      <c r="Q7" s="123"/>
      <c r="S7" s="83"/>
      <c r="W7" s="83"/>
    </row>
    <row r="8" spans="1:23" x14ac:dyDescent="0.25">
      <c r="A8" s="85"/>
      <c r="B8" s="85"/>
      <c r="C8" s="85"/>
      <c r="D8" s="85"/>
      <c r="E8" s="85"/>
      <c r="F8" s="85"/>
      <c r="M8" s="125"/>
      <c r="P8" s="85"/>
    </row>
    <row r="9" spans="1:23" x14ac:dyDescent="0.25">
      <c r="A9" s="85"/>
      <c r="F9" s="80">
        <v>3.5999999999999997E-2</v>
      </c>
      <c r="G9" s="80">
        <v>6.6000000000000003E-2</v>
      </c>
      <c r="J9" s="2" t="s">
        <v>8</v>
      </c>
      <c r="K9" s="81">
        <v>0.05</v>
      </c>
      <c r="L9" s="82">
        <f>K9</f>
        <v>0.05</v>
      </c>
      <c r="M9" s="125"/>
      <c r="N9" s="124">
        <f>+N3+1</f>
        <v>2</v>
      </c>
      <c r="O9" s="122"/>
      <c r="P9" s="123">
        <f>SUM(O3:O13)</f>
        <v>0</v>
      </c>
      <c r="Q9" s="123">
        <f>+Q3+O9</f>
        <v>0</v>
      </c>
      <c r="R9" s="85"/>
      <c r="S9" s="85"/>
    </row>
    <row r="10" spans="1:23" x14ac:dyDescent="0.25">
      <c r="A10" s="84">
        <f>IF(Q9-A4-A7-A13&gt;0,Q9-A4-A7-A13,0)</f>
        <v>0</v>
      </c>
      <c r="B10" s="85">
        <f>+A10*L3</f>
        <v>0</v>
      </c>
      <c r="C10" s="85">
        <f>+A10*L4</f>
        <v>0</v>
      </c>
      <c r="D10" s="85">
        <f>+A10+C10</f>
        <v>0</v>
      </c>
      <c r="E10" s="85"/>
      <c r="F10" s="85">
        <f>+(A10+B10)*F9</f>
        <v>0</v>
      </c>
      <c r="G10" s="85">
        <f>+D10*G9</f>
        <v>0</v>
      </c>
      <c r="H10" s="85">
        <f>SUM(F10:G10)</f>
        <v>0</v>
      </c>
      <c r="J10" s="2" t="s">
        <v>10</v>
      </c>
      <c r="K10" s="81">
        <v>9.5000000000000001E-2</v>
      </c>
      <c r="L10" s="82">
        <f>+(1+K9)*K10</f>
        <v>9.9750000000000005E-2</v>
      </c>
      <c r="M10" s="125"/>
      <c r="N10" s="124"/>
      <c r="O10" s="122"/>
      <c r="P10" s="123"/>
      <c r="Q10" s="123"/>
    </row>
    <row r="11" spans="1:23" x14ac:dyDescent="0.25">
      <c r="A11" s="85"/>
      <c r="B11" s="85"/>
      <c r="C11" s="85"/>
      <c r="D11" s="85"/>
      <c r="E11" s="85"/>
      <c r="F11" s="85"/>
      <c r="G11" s="83"/>
      <c r="K11" s="85"/>
      <c r="L11" s="82">
        <f>SUM(L9:L10)</f>
        <v>0.14974999999999999</v>
      </c>
      <c r="M11" s="125"/>
      <c r="N11" s="124"/>
      <c r="O11" s="122"/>
      <c r="P11" s="123"/>
      <c r="Q11" s="123"/>
    </row>
    <row r="12" spans="1:23" x14ac:dyDescent="0.25">
      <c r="A12" s="86">
        <f>+H12/(1+$L$3)</f>
        <v>28571.428571428569</v>
      </c>
      <c r="B12" s="85"/>
      <c r="C12" s="85"/>
      <c r="D12" s="85"/>
      <c r="E12" s="85"/>
      <c r="F12" s="87">
        <f>+F9-0.01</f>
        <v>2.5999999999999995E-2</v>
      </c>
      <c r="G12" s="87">
        <f>+G9-0.01</f>
        <v>5.6000000000000001E-2</v>
      </c>
      <c r="H12" s="88">
        <v>30000</v>
      </c>
      <c r="M12" s="125"/>
      <c r="N12" s="124"/>
      <c r="O12" s="122"/>
      <c r="P12" s="123"/>
      <c r="Q12" s="123"/>
    </row>
    <row r="13" spans="1:23" x14ac:dyDescent="0.25">
      <c r="A13" s="89">
        <f>IF(Q9&lt;(H12/(1+$L$3)),O9,(H12/(1+$L$3))-A7)</f>
        <v>0</v>
      </c>
      <c r="B13" s="85">
        <f>+A13*L3</f>
        <v>0</v>
      </c>
      <c r="C13" s="85">
        <f>+A13*L4</f>
        <v>0</v>
      </c>
      <c r="D13" s="85">
        <f>+A13+C13</f>
        <v>0</v>
      </c>
      <c r="E13" s="85"/>
      <c r="F13" s="85">
        <f>+(A13+B13)*F12</f>
        <v>0</v>
      </c>
      <c r="G13" s="85">
        <f>+D13*G12</f>
        <v>0</v>
      </c>
      <c r="H13" s="85">
        <f>SUM(F13:G13)</f>
        <v>0</v>
      </c>
      <c r="M13" s="125"/>
      <c r="N13" s="124"/>
      <c r="O13" s="122"/>
      <c r="P13" s="123"/>
      <c r="Q13" s="123"/>
    </row>
    <row r="14" spans="1:23" x14ac:dyDescent="0.25">
      <c r="M14" s="125"/>
      <c r="P14" s="85"/>
      <c r="Q14" s="85"/>
    </row>
    <row r="15" spans="1:23" x14ac:dyDescent="0.25">
      <c r="A15" s="85"/>
      <c r="F15" s="80">
        <v>3.5999999999999997E-2</v>
      </c>
      <c r="G15" s="80">
        <v>6.6000000000000003E-2</v>
      </c>
      <c r="J15" s="2" t="s">
        <v>8</v>
      </c>
      <c r="K15" s="81">
        <v>0.05</v>
      </c>
      <c r="L15" s="82">
        <f>K15</f>
        <v>0.05</v>
      </c>
      <c r="M15" s="125"/>
      <c r="N15" s="124">
        <f>+N9+1</f>
        <v>3</v>
      </c>
      <c r="O15" s="122"/>
      <c r="P15" s="123">
        <f>SUM(O3:O19)</f>
        <v>0</v>
      </c>
      <c r="Q15" s="123">
        <f>+Q9+O15</f>
        <v>0</v>
      </c>
    </row>
    <row r="16" spans="1:23" x14ac:dyDescent="0.25">
      <c r="A16" s="84">
        <f>IF(Q15-A4-A7-A10-A13-A19&gt;0,Q15-A4-A7-A10-A13-A19,0)</f>
        <v>0</v>
      </c>
      <c r="B16" s="85">
        <f>+A16*L3</f>
        <v>0</v>
      </c>
      <c r="C16" s="85">
        <f>+A16*L4</f>
        <v>0</v>
      </c>
      <c r="D16" s="85">
        <f>+A16+C16</f>
        <v>0</v>
      </c>
      <c r="E16" s="85"/>
      <c r="F16" s="85">
        <f>+(A16+B16)*F15</f>
        <v>0</v>
      </c>
      <c r="G16" s="85">
        <f>+D16*G15</f>
        <v>0</v>
      </c>
      <c r="H16" s="85">
        <f>SUM(F16:G16)</f>
        <v>0</v>
      </c>
      <c r="J16" s="2" t="s">
        <v>10</v>
      </c>
      <c r="K16" s="81">
        <v>9.5000000000000001E-2</v>
      </c>
      <c r="L16" s="82">
        <f>+(1+K15)*K16</f>
        <v>9.9750000000000005E-2</v>
      </c>
      <c r="M16" s="125"/>
      <c r="N16" s="124"/>
      <c r="O16" s="122"/>
      <c r="P16" s="123"/>
      <c r="Q16" s="123"/>
    </row>
    <row r="17" spans="1:22" x14ac:dyDescent="0.25">
      <c r="A17" s="85"/>
      <c r="B17" s="85"/>
      <c r="C17" s="85"/>
      <c r="D17" s="85"/>
      <c r="E17" s="85"/>
      <c r="F17" s="85"/>
      <c r="G17" s="83"/>
      <c r="K17" s="85"/>
      <c r="L17" s="82">
        <f>SUM(L15:L16)</f>
        <v>0.14974999999999999</v>
      </c>
      <c r="M17" s="125"/>
      <c r="N17" s="124"/>
      <c r="O17" s="122"/>
      <c r="P17" s="123"/>
      <c r="Q17" s="123"/>
    </row>
    <row r="18" spans="1:22" x14ac:dyDescent="0.25">
      <c r="A18" s="86">
        <f>+H18/(1+$L$3)</f>
        <v>28571.428571428569</v>
      </c>
      <c r="B18" s="85"/>
      <c r="C18" s="85"/>
      <c r="D18" s="85"/>
      <c r="E18" s="85"/>
      <c r="F18" s="87">
        <f>+F15-0.01</f>
        <v>2.5999999999999995E-2</v>
      </c>
      <c r="G18" s="87">
        <f>+G15-0.01</f>
        <v>5.6000000000000001E-2</v>
      </c>
      <c r="H18" s="88">
        <v>30000</v>
      </c>
      <c r="M18" s="125"/>
      <c r="N18" s="124"/>
      <c r="O18" s="122"/>
      <c r="P18" s="123"/>
      <c r="Q18" s="123"/>
    </row>
    <row r="19" spans="1:22" x14ac:dyDescent="0.25">
      <c r="A19" s="89">
        <f>IF(Q15&lt;(H18/(1+$L$3)),O15,(H18/(1+$L$3))-A7-A13)</f>
        <v>0</v>
      </c>
      <c r="B19" s="85">
        <f>+A19*L3</f>
        <v>0</v>
      </c>
      <c r="C19" s="85">
        <f>+A19*L4</f>
        <v>0</v>
      </c>
      <c r="D19" s="85">
        <f>+A19+C19</f>
        <v>0</v>
      </c>
      <c r="E19" s="85"/>
      <c r="F19" s="85">
        <f>+(A19+B19)*F18</f>
        <v>0</v>
      </c>
      <c r="G19" s="85">
        <f>+D19*G18</f>
        <v>0</v>
      </c>
      <c r="H19" s="85">
        <f>SUM(F19:G19)</f>
        <v>0</v>
      </c>
      <c r="M19" s="125"/>
      <c r="N19" s="124"/>
      <c r="O19" s="122"/>
      <c r="P19" s="123"/>
      <c r="Q19" s="123"/>
    </row>
    <row r="23" spans="1:22" x14ac:dyDescent="0.25">
      <c r="B23" s="85">
        <f>SUM(B4:B19)</f>
        <v>0</v>
      </c>
      <c r="C23" s="85">
        <f>SUM(C4:C19)</f>
        <v>0</v>
      </c>
      <c r="D23" s="85">
        <f>SUM(B23:C23)</f>
        <v>0</v>
      </c>
      <c r="F23" s="90">
        <f>+F4+F7+F10+F13+F16+F19</f>
        <v>0</v>
      </c>
      <c r="G23" s="90">
        <f>+G4+G7+G10+G13+G16+G19</f>
        <v>0</v>
      </c>
      <c r="H23" s="91">
        <f>+H4+H7+H10+H13+H16+H19</f>
        <v>0</v>
      </c>
      <c r="O23" s="92">
        <v>101</v>
      </c>
      <c r="P23" s="93">
        <f>+A4+B4+A7+B7+A10+B10+A13+B13+A16+B16+A19+B19</f>
        <v>0</v>
      </c>
      <c r="Q23" s="92">
        <v>103</v>
      </c>
      <c r="R23" s="85">
        <f>+F26+F27</f>
        <v>0</v>
      </c>
      <c r="S23" s="92">
        <v>203</v>
      </c>
      <c r="T23" s="85">
        <f>+G26+G27</f>
        <v>0</v>
      </c>
      <c r="U23" s="2"/>
      <c r="V23" s="2"/>
    </row>
    <row r="24" spans="1:22" x14ac:dyDescent="0.25">
      <c r="B24" s="85">
        <f>-F23</f>
        <v>0</v>
      </c>
      <c r="C24" s="85">
        <f>-G23</f>
        <v>0</v>
      </c>
      <c r="D24" s="85">
        <f>-H23</f>
        <v>0</v>
      </c>
      <c r="F24" s="94"/>
      <c r="G24" s="94"/>
      <c r="H24" s="2">
        <f>SUM(F24:G24)</f>
        <v>0</v>
      </c>
      <c r="Q24" s="92">
        <v>106</v>
      </c>
      <c r="R24" s="2">
        <f>+F24</f>
        <v>0</v>
      </c>
      <c r="S24" s="92">
        <v>206</v>
      </c>
      <c r="T24" s="2">
        <f>+G24</f>
        <v>0</v>
      </c>
      <c r="U24" s="2"/>
      <c r="V24" s="2"/>
    </row>
    <row r="25" spans="1:22" x14ac:dyDescent="0.25">
      <c r="B25" s="85">
        <f>SUM(B23:B24)</f>
        <v>0</v>
      </c>
      <c r="C25" s="85">
        <f>SUM(C23:C24)</f>
        <v>0</v>
      </c>
      <c r="D25" s="84">
        <f>SUM(B25:C25)</f>
        <v>0</v>
      </c>
      <c r="Q25" s="92">
        <v>107</v>
      </c>
      <c r="R25" s="85">
        <f>+F27</f>
        <v>0</v>
      </c>
      <c r="S25" s="92">
        <v>207</v>
      </c>
      <c r="T25" s="85">
        <f>+G27</f>
        <v>0</v>
      </c>
      <c r="U25" s="2"/>
      <c r="V25" s="2"/>
    </row>
    <row r="26" spans="1:22" ht="12.75" x14ac:dyDescent="0.2">
      <c r="F26" s="90">
        <f>+F23-F24</f>
        <v>0</v>
      </c>
      <c r="G26" s="90">
        <f>+G23-G24</f>
        <v>0</v>
      </c>
      <c r="H26" s="91">
        <f>SUM(F26:G26)</f>
        <v>0</v>
      </c>
      <c r="U26" s="2"/>
      <c r="V26" s="2"/>
    </row>
    <row r="27" spans="1:22" x14ac:dyDescent="0.25">
      <c r="A27" s="79">
        <f>+A4+A7+A10+A13+A16+A19</f>
        <v>0</v>
      </c>
      <c r="B27" s="95" t="str">
        <f>+IF(A3-A27=0,"OK","??")</f>
        <v>OK</v>
      </c>
      <c r="C27" s="95" t="str">
        <f>+IF(A18-A19-A13-A7=0,"OK",IF(A27-A19-A13-A7=0,"OK","??"))</f>
        <v>OK</v>
      </c>
      <c r="F27" s="85">
        <f>+((F7+F13+F19)/F6)*(F3-F6)</f>
        <v>0</v>
      </c>
      <c r="G27" s="85">
        <f>+((G7+G13+G19)/G6)*(G3-G6)</f>
        <v>0</v>
      </c>
      <c r="Q27" s="92">
        <v>113</v>
      </c>
      <c r="R27" s="96">
        <f>+R23-R24-R25</f>
        <v>0</v>
      </c>
      <c r="S27" s="92">
        <v>213</v>
      </c>
      <c r="T27" s="96">
        <f>+T23-T24-T25</f>
        <v>0</v>
      </c>
      <c r="U27" s="2"/>
      <c r="V27" s="97">
        <f>+R27+T27</f>
        <v>0</v>
      </c>
    </row>
    <row r="28" spans="1:22" x14ac:dyDescent="0.25">
      <c r="A28" s="79"/>
      <c r="B28" s="95"/>
      <c r="C28" s="95"/>
      <c r="F28" s="85"/>
      <c r="G28" s="85"/>
      <c r="R28" s="98"/>
      <c r="T28" s="98"/>
      <c r="U28" s="2"/>
      <c r="V28" s="97"/>
    </row>
    <row r="29" spans="1:22" x14ac:dyDescent="0.25">
      <c r="A29" s="79"/>
      <c r="B29" s="95"/>
      <c r="C29" s="95"/>
      <c r="F29" s="85"/>
      <c r="G29" s="85"/>
      <c r="R29" s="96"/>
      <c r="T29" s="96"/>
      <c r="U29" s="2"/>
      <c r="V29" s="97"/>
    </row>
    <row r="30" spans="1:22" x14ac:dyDescent="0.25">
      <c r="A30" s="79"/>
      <c r="B30" s="95"/>
      <c r="C30" s="95"/>
      <c r="F30" s="85"/>
      <c r="G30" s="85"/>
      <c r="R30" s="96">
        <f>SUM(R27:R29)</f>
        <v>0</v>
      </c>
      <c r="S30" s="96"/>
      <c r="T30" s="96">
        <f>SUM(T27:T29)</f>
        <v>0</v>
      </c>
      <c r="U30" s="2"/>
      <c r="V30" s="97">
        <f>+R30+T30</f>
        <v>0</v>
      </c>
    </row>
    <row r="31" spans="1:22" x14ac:dyDescent="0.25">
      <c r="A31" s="79"/>
      <c r="B31" s="95"/>
      <c r="C31" s="95"/>
      <c r="F31" s="85"/>
      <c r="G31" s="85"/>
      <c r="R31" s="96"/>
      <c r="T31" s="96"/>
      <c r="U31" s="2"/>
      <c r="V31" s="97"/>
    </row>
    <row r="32" spans="1:22" x14ac:dyDescent="0.25">
      <c r="A32" s="99"/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1:17" x14ac:dyDescent="0.25">
      <c r="A33" s="76">
        <v>40909</v>
      </c>
      <c r="O33" s="77">
        <f>SUM(O34:O50)</f>
        <v>0</v>
      </c>
    </row>
    <row r="34" spans="1:17" x14ac:dyDescent="0.25">
      <c r="A34" s="79">
        <f>P46</f>
        <v>0</v>
      </c>
      <c r="F34" s="80">
        <v>3.5999999999999997E-2</v>
      </c>
      <c r="G34" s="80">
        <v>6.6000000000000003E-2</v>
      </c>
      <c r="J34" s="2" t="s">
        <v>8</v>
      </c>
      <c r="K34" s="81">
        <v>0.05</v>
      </c>
      <c r="L34" s="82">
        <f>K34</f>
        <v>0.05</v>
      </c>
      <c r="M34" s="125" t="s">
        <v>87</v>
      </c>
      <c r="N34" s="124">
        <v>1</v>
      </c>
      <c r="O34" s="122">
        <f>+Summary!C47</f>
        <v>0</v>
      </c>
      <c r="P34" s="123">
        <f>+O34</f>
        <v>0</v>
      </c>
      <c r="Q34" s="123">
        <f>+Q15+O34</f>
        <v>0</v>
      </c>
    </row>
    <row r="35" spans="1:17" x14ac:dyDescent="0.25">
      <c r="A35" s="84">
        <f>IF(O34-A38&gt;0,O34-A38,0)</f>
        <v>0</v>
      </c>
      <c r="B35" s="85">
        <f>+A35*L34</f>
        <v>0</v>
      </c>
      <c r="C35" s="85">
        <f>+A35*L35</f>
        <v>0</v>
      </c>
      <c r="D35" s="85">
        <f>+A35+C35</f>
        <v>0</v>
      </c>
      <c r="E35" s="85"/>
      <c r="F35" s="85">
        <f>+(A35+B35)*F34</f>
        <v>0</v>
      </c>
      <c r="G35" s="85">
        <f>+D35*G34</f>
        <v>0</v>
      </c>
      <c r="H35" s="85">
        <f>SUM(F35:G35)</f>
        <v>0</v>
      </c>
      <c r="J35" s="2" t="s">
        <v>10</v>
      </c>
      <c r="K35" s="81">
        <v>9.5000000000000001E-2</v>
      </c>
      <c r="L35" s="82">
        <f>+(1+K34)*K35</f>
        <v>9.9750000000000005E-2</v>
      </c>
      <c r="M35" s="125"/>
      <c r="N35" s="124"/>
      <c r="O35" s="122"/>
      <c r="P35" s="123"/>
      <c r="Q35" s="123"/>
    </row>
    <row r="36" spans="1:17" ht="12.75" customHeight="1" x14ac:dyDescent="0.25">
      <c r="A36" s="85"/>
      <c r="B36" s="85"/>
      <c r="C36" s="85"/>
      <c r="D36" s="85"/>
      <c r="E36" s="85"/>
      <c r="F36" s="85"/>
      <c r="G36" s="83"/>
      <c r="K36" s="85"/>
      <c r="L36" s="82">
        <f>SUM(L34:L35)</f>
        <v>0.14974999999999999</v>
      </c>
      <c r="M36" s="125"/>
      <c r="N36" s="124"/>
      <c r="O36" s="122"/>
      <c r="P36" s="123"/>
      <c r="Q36" s="123"/>
    </row>
    <row r="37" spans="1:17" x14ac:dyDescent="0.25">
      <c r="A37" s="86">
        <f>+H37/(1+$L$3)</f>
        <v>28571.428571428569</v>
      </c>
      <c r="B37" s="85"/>
      <c r="C37" s="85"/>
      <c r="D37" s="85"/>
      <c r="E37" s="85"/>
      <c r="F37" s="87">
        <f>+F34-0.01</f>
        <v>2.5999999999999995E-2</v>
      </c>
      <c r="G37" s="87">
        <f>+G34-0.01</f>
        <v>5.6000000000000001E-2</v>
      </c>
      <c r="H37" s="88">
        <v>30000</v>
      </c>
      <c r="M37" s="125"/>
      <c r="N37" s="124"/>
      <c r="O37" s="122"/>
      <c r="P37" s="123"/>
      <c r="Q37" s="123"/>
    </row>
    <row r="38" spans="1:17" x14ac:dyDescent="0.25">
      <c r="A38" s="89">
        <f>IF(Q34&lt;(H37/(1+$L$3)),O34,(H37/(1+$L$3))-A7-A13-A19)</f>
        <v>0</v>
      </c>
      <c r="B38" s="85">
        <f>+A38*L34</f>
        <v>0</v>
      </c>
      <c r="C38" s="85">
        <f>+A38*L35</f>
        <v>0</v>
      </c>
      <c r="D38" s="85">
        <f>+A38+C38</f>
        <v>0</v>
      </c>
      <c r="E38" s="85"/>
      <c r="F38" s="85">
        <f>+(A38+B38)*F37</f>
        <v>0</v>
      </c>
      <c r="G38" s="85">
        <f>+D38*G37</f>
        <v>0</v>
      </c>
      <c r="H38" s="85">
        <f>SUM(F38:G38)</f>
        <v>0</v>
      </c>
      <c r="M38" s="125"/>
      <c r="N38" s="124"/>
      <c r="O38" s="122"/>
      <c r="P38" s="123"/>
      <c r="Q38" s="123"/>
    </row>
    <row r="39" spans="1:17" x14ac:dyDescent="0.25">
      <c r="A39" s="85"/>
      <c r="B39" s="85"/>
      <c r="C39" s="85"/>
      <c r="D39" s="85"/>
      <c r="E39" s="85"/>
      <c r="F39" s="85"/>
      <c r="M39" s="125"/>
      <c r="P39" s="85"/>
    </row>
    <row r="40" spans="1:17" x14ac:dyDescent="0.25">
      <c r="A40" s="85"/>
      <c r="F40" s="80">
        <v>3.5999999999999997E-2</v>
      </c>
      <c r="G40" s="80">
        <v>6.6000000000000003E-2</v>
      </c>
      <c r="M40" s="125"/>
      <c r="N40" s="124">
        <f>+N34+1</f>
        <v>2</v>
      </c>
      <c r="O40" s="122"/>
      <c r="P40" s="123">
        <f>SUM(O34:O44)</f>
        <v>0</v>
      </c>
      <c r="Q40" s="123">
        <f>+Q34+O40</f>
        <v>0</v>
      </c>
    </row>
    <row r="41" spans="1:17" x14ac:dyDescent="0.25">
      <c r="A41" s="84">
        <f>IF(Q40-A4-A7-A10-A13-A16-A19-A35-A38-A44&gt;0,Q40-A4-A7-A10-A13-A16-A19-A35-A38-A44,0)</f>
        <v>0</v>
      </c>
      <c r="B41" s="85">
        <f>+A41*L34</f>
        <v>0</v>
      </c>
      <c r="C41" s="85">
        <f>+A41*L35</f>
        <v>0</v>
      </c>
      <c r="D41" s="85">
        <f>+A41+C41</f>
        <v>0</v>
      </c>
      <c r="E41" s="85"/>
      <c r="F41" s="85">
        <f>+(A41+B41)*F40</f>
        <v>0</v>
      </c>
      <c r="G41" s="85">
        <f>+D41*G40</f>
        <v>0</v>
      </c>
      <c r="H41" s="85">
        <f>SUM(F41:G41)</f>
        <v>0</v>
      </c>
      <c r="M41" s="125"/>
      <c r="N41" s="124"/>
      <c r="O41" s="122"/>
      <c r="P41" s="123"/>
      <c r="Q41" s="123"/>
    </row>
    <row r="42" spans="1:17" x14ac:dyDescent="0.25">
      <c r="A42" s="85"/>
      <c r="B42" s="85"/>
      <c r="C42" s="85"/>
      <c r="D42" s="85"/>
      <c r="E42" s="85"/>
      <c r="F42" s="85"/>
      <c r="G42" s="83"/>
      <c r="M42" s="125"/>
      <c r="N42" s="124"/>
      <c r="O42" s="122"/>
      <c r="P42" s="123"/>
      <c r="Q42" s="123"/>
    </row>
    <row r="43" spans="1:17" x14ac:dyDescent="0.25">
      <c r="A43" s="86">
        <f>+H43/(1+$L$3)</f>
        <v>28571.428571428569</v>
      </c>
      <c r="B43" s="85"/>
      <c r="C43" s="85"/>
      <c r="D43" s="85"/>
      <c r="E43" s="85"/>
      <c r="F43" s="87">
        <f>+F40-0.01</f>
        <v>2.5999999999999995E-2</v>
      </c>
      <c r="G43" s="87">
        <f>+G40-0.01</f>
        <v>5.6000000000000001E-2</v>
      </c>
      <c r="H43" s="88">
        <v>30000</v>
      </c>
      <c r="M43" s="125"/>
      <c r="N43" s="124"/>
      <c r="O43" s="122"/>
      <c r="P43" s="123"/>
      <c r="Q43" s="123"/>
    </row>
    <row r="44" spans="1:17" x14ac:dyDescent="0.25">
      <c r="A44" s="89">
        <f>IF(Q40&lt;(H43/(1+$L$3)),O40,(H43/(1+$L$3))-A7-A13-A19-A38)</f>
        <v>0</v>
      </c>
      <c r="B44" s="85">
        <f>+A44*L34</f>
        <v>0</v>
      </c>
      <c r="C44" s="85">
        <f>+A44*L35</f>
        <v>0</v>
      </c>
      <c r="D44" s="85">
        <f>+A44+C44</f>
        <v>0</v>
      </c>
      <c r="E44" s="85"/>
      <c r="F44" s="85">
        <f>+(A44+B44)*F43</f>
        <v>0</v>
      </c>
      <c r="G44" s="85">
        <f>+D44*G43</f>
        <v>0</v>
      </c>
      <c r="H44" s="85">
        <f>SUM(F44:G44)</f>
        <v>0</v>
      </c>
      <c r="M44" s="125"/>
      <c r="N44" s="124"/>
      <c r="O44" s="122"/>
      <c r="P44" s="123"/>
      <c r="Q44" s="123"/>
    </row>
    <row r="45" spans="1:17" x14ac:dyDescent="0.25">
      <c r="M45" s="125"/>
      <c r="P45" s="85"/>
      <c r="Q45" s="85"/>
    </row>
    <row r="46" spans="1:17" x14ac:dyDescent="0.25">
      <c r="A46" s="85"/>
      <c r="F46" s="80">
        <v>3.5999999999999997E-2</v>
      </c>
      <c r="G46" s="80">
        <v>6.6000000000000003E-2</v>
      </c>
      <c r="M46" s="125"/>
      <c r="N46" s="124">
        <f>+N40+1</f>
        <v>3</v>
      </c>
      <c r="O46" s="122"/>
      <c r="P46" s="123">
        <f>SUM(O34:O50)</f>
        <v>0</v>
      </c>
      <c r="Q46" s="123">
        <f>+Q40+O46</f>
        <v>0</v>
      </c>
    </row>
    <row r="47" spans="1:17" x14ac:dyDescent="0.25">
      <c r="A47" s="84">
        <f>IF(Q46-A4-A7-A10-A13-A16-A19-A35-A38-A41-A44-A50&gt;0,Q46-A4-A7-A10-A13-A16-A19-A35-A38-A41-A44-A50,0)</f>
        <v>0</v>
      </c>
      <c r="B47" s="85">
        <f>+A47*L34</f>
        <v>0</v>
      </c>
      <c r="C47" s="85">
        <f>+A47*L35</f>
        <v>0</v>
      </c>
      <c r="D47" s="85">
        <f>+A47+C47</f>
        <v>0</v>
      </c>
      <c r="E47" s="85"/>
      <c r="F47" s="85">
        <f>+(A47+B47)*F46</f>
        <v>0</v>
      </c>
      <c r="G47" s="85">
        <f>+D47*G46</f>
        <v>0</v>
      </c>
      <c r="H47" s="85">
        <f>SUM(F47:G47)</f>
        <v>0</v>
      </c>
      <c r="M47" s="125"/>
      <c r="N47" s="124"/>
      <c r="O47" s="122"/>
      <c r="P47" s="123"/>
      <c r="Q47" s="123"/>
    </row>
    <row r="48" spans="1:17" x14ac:dyDescent="0.25">
      <c r="A48" s="85"/>
      <c r="B48" s="85"/>
      <c r="C48" s="85"/>
      <c r="D48" s="85"/>
      <c r="E48" s="85"/>
      <c r="F48" s="85"/>
      <c r="G48" s="83"/>
      <c r="M48" s="125"/>
      <c r="N48" s="124"/>
      <c r="O48" s="122"/>
      <c r="P48" s="123"/>
      <c r="Q48" s="123"/>
    </row>
    <row r="49" spans="1:22" x14ac:dyDescent="0.25">
      <c r="A49" s="86">
        <f>+H49/(1+$L$3)</f>
        <v>28571.428571428569</v>
      </c>
      <c r="B49" s="85"/>
      <c r="C49" s="85"/>
      <c r="D49" s="85"/>
      <c r="E49" s="85"/>
      <c r="F49" s="87">
        <f>+F46-0.01</f>
        <v>2.5999999999999995E-2</v>
      </c>
      <c r="G49" s="87">
        <f>+G46-0.01</f>
        <v>5.6000000000000001E-2</v>
      </c>
      <c r="H49" s="88">
        <v>30000</v>
      </c>
      <c r="M49" s="125"/>
      <c r="N49" s="124"/>
      <c r="O49" s="122"/>
      <c r="P49" s="123"/>
      <c r="Q49" s="123"/>
    </row>
    <row r="50" spans="1:22" x14ac:dyDescent="0.25">
      <c r="A50" s="89">
        <f>IF(Q46&lt;(H49/(1+$L$3)),O46,(H49/(1+$L$3))-A7-A13-A19-A38-A44)</f>
        <v>0</v>
      </c>
      <c r="B50" s="85">
        <f>+A50*L34</f>
        <v>0</v>
      </c>
      <c r="C50" s="85">
        <f>+A50*L35</f>
        <v>0</v>
      </c>
      <c r="D50" s="85">
        <f>+A50+C50</f>
        <v>0</v>
      </c>
      <c r="E50" s="85"/>
      <c r="F50" s="85">
        <f>+(A50+B50)*F49</f>
        <v>0</v>
      </c>
      <c r="G50" s="85">
        <f>+D50*G49</f>
        <v>0</v>
      </c>
      <c r="H50" s="85">
        <f>SUM(F50:G50)</f>
        <v>0</v>
      </c>
      <c r="M50" s="125"/>
      <c r="N50" s="124"/>
      <c r="O50" s="122"/>
      <c r="P50" s="123"/>
      <c r="Q50" s="123"/>
    </row>
    <row r="54" spans="1:22" x14ac:dyDescent="0.25">
      <c r="B54" s="85">
        <f>SUM(B35:B50)</f>
        <v>0</v>
      </c>
      <c r="C54" s="85">
        <f>SUM(C35:C50)</f>
        <v>0</v>
      </c>
      <c r="D54" s="85">
        <f>SUM(B54:C54)</f>
        <v>0</v>
      </c>
      <c r="F54" s="90">
        <f>+F35+F38+F41+F44+F47+F50</f>
        <v>0</v>
      </c>
      <c r="G54" s="90">
        <f>+G35+G38+G41+G44+G47+G50</f>
        <v>0</v>
      </c>
      <c r="H54" s="91">
        <f>+H35+H38+H41+H44+H47+H50</f>
        <v>0</v>
      </c>
      <c r="O54" s="92">
        <v>101</v>
      </c>
      <c r="P54" s="93">
        <f>+A35+B35+A38+B38+A41+B41+A44+B44+A47+B47+A50+B50</f>
        <v>0</v>
      </c>
      <c r="Q54" s="92">
        <v>103</v>
      </c>
      <c r="R54" s="85">
        <f>+F57+F58</f>
        <v>0</v>
      </c>
      <c r="S54" s="92">
        <v>203</v>
      </c>
      <c r="T54" s="85">
        <f>+G57+G58</f>
        <v>0</v>
      </c>
      <c r="U54" s="2"/>
      <c r="V54" s="2"/>
    </row>
    <row r="55" spans="1:22" x14ac:dyDescent="0.25">
      <c r="B55" s="85">
        <f>-F54</f>
        <v>0</v>
      </c>
      <c r="C55" s="85">
        <f>-G54</f>
        <v>0</v>
      </c>
      <c r="D55" s="85">
        <f>SUM(B55:C55)</f>
        <v>0</v>
      </c>
      <c r="F55" s="94"/>
      <c r="G55" s="94"/>
      <c r="H55" s="2">
        <f>SUM(F55:G55)</f>
        <v>0</v>
      </c>
      <c r="Q55" s="92">
        <v>106</v>
      </c>
      <c r="R55" s="2">
        <f>+F55</f>
        <v>0</v>
      </c>
      <c r="S55" s="92">
        <v>206</v>
      </c>
      <c r="T55" s="2">
        <f>+G55</f>
        <v>0</v>
      </c>
      <c r="U55" s="2"/>
      <c r="V55" s="2"/>
    </row>
    <row r="56" spans="1:22" x14ac:dyDescent="0.25">
      <c r="B56" s="85">
        <f>SUM(B54:B55)</f>
        <v>0</v>
      </c>
      <c r="C56" s="85">
        <f>SUM(C54:C55)</f>
        <v>0</v>
      </c>
      <c r="D56" s="84">
        <f>SUM(B56:C56)</f>
        <v>0</v>
      </c>
      <c r="Q56" s="92">
        <v>107</v>
      </c>
      <c r="R56" s="85">
        <f>+F58</f>
        <v>0</v>
      </c>
      <c r="S56" s="92">
        <v>207</v>
      </c>
      <c r="T56" s="85">
        <f>+G58</f>
        <v>0</v>
      </c>
      <c r="U56" s="2"/>
      <c r="V56" s="2"/>
    </row>
    <row r="57" spans="1:22" ht="12.75" x14ac:dyDescent="0.2">
      <c r="F57" s="90">
        <f>+F54-F55</f>
        <v>0</v>
      </c>
      <c r="G57" s="90">
        <f>+G54-G55</f>
        <v>0</v>
      </c>
      <c r="H57" s="91">
        <f>SUM(F57:G57)</f>
        <v>0</v>
      </c>
      <c r="U57" s="2"/>
      <c r="V57" s="2"/>
    </row>
    <row r="58" spans="1:22" x14ac:dyDescent="0.25">
      <c r="A58" s="79">
        <f>+A35+A38+A41+A44+A47+A50</f>
        <v>0</v>
      </c>
      <c r="B58" s="95" t="str">
        <f>+IF(A34-A58=0,"OK","??")</f>
        <v>OK</v>
      </c>
      <c r="C58" s="95" t="str">
        <f>+IF(A49-A50-A44-A38-A19-A13-A7=0,"OK",IF(A58-A50-A44-A38=0,"OK","??"))</f>
        <v>OK</v>
      </c>
      <c r="F58" s="85">
        <f>+((F38+F44+F50)/F37)*(F34-F37)</f>
        <v>0</v>
      </c>
      <c r="G58" s="85">
        <f>+((G38+G44+G50)/G37)*(G34-G37)</f>
        <v>0</v>
      </c>
      <c r="Q58" s="92">
        <v>113</v>
      </c>
      <c r="R58" s="96">
        <f>+R54-R55-R56</f>
        <v>0</v>
      </c>
      <c r="S58" s="92">
        <v>213</v>
      </c>
      <c r="T58" s="96">
        <f>+T54-T55-T56</f>
        <v>0</v>
      </c>
      <c r="U58" s="2"/>
      <c r="V58" s="97">
        <f>+R58+T58</f>
        <v>0</v>
      </c>
    </row>
    <row r="59" spans="1:22" x14ac:dyDescent="0.25">
      <c r="A59" s="79"/>
      <c r="B59" s="95"/>
      <c r="C59" s="95"/>
      <c r="F59" s="85"/>
      <c r="G59" s="85"/>
      <c r="R59" s="98"/>
      <c r="T59" s="98"/>
      <c r="U59" s="2"/>
      <c r="V59" s="97"/>
    </row>
    <row r="60" spans="1:22" x14ac:dyDescent="0.25">
      <c r="A60" s="79"/>
      <c r="B60" s="95"/>
      <c r="C60" s="95"/>
      <c r="F60" s="85"/>
      <c r="G60" s="85"/>
      <c r="R60" s="96"/>
      <c r="T60" s="96"/>
      <c r="U60" s="2"/>
      <c r="V60" s="97"/>
    </row>
    <row r="61" spans="1:22" x14ac:dyDescent="0.25">
      <c r="A61" s="79"/>
      <c r="B61" s="95"/>
      <c r="C61" s="95"/>
      <c r="F61" s="85"/>
      <c r="G61" s="85"/>
      <c r="R61" s="96">
        <f>SUM(R58:R60)</f>
        <v>0</v>
      </c>
      <c r="S61" s="96"/>
      <c r="T61" s="96">
        <f>SUM(T58:T60)</f>
        <v>0</v>
      </c>
      <c r="U61" s="2"/>
      <c r="V61" s="97">
        <f>+R61+T61</f>
        <v>0</v>
      </c>
    </row>
    <row r="62" spans="1:22" x14ac:dyDescent="0.25">
      <c r="A62" s="79"/>
      <c r="B62" s="95"/>
      <c r="C62" s="95"/>
      <c r="F62" s="85"/>
      <c r="G62" s="85"/>
      <c r="R62" s="96"/>
      <c r="T62" s="96"/>
      <c r="U62" s="2"/>
      <c r="V62" s="97"/>
    </row>
    <row r="63" spans="1:22" x14ac:dyDescent="0.25">
      <c r="A63" s="99"/>
      <c r="B63" s="100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</row>
    <row r="64" spans="1:22" x14ac:dyDescent="0.25">
      <c r="A64" s="76">
        <v>40909</v>
      </c>
      <c r="O64" s="77">
        <f>SUM(O65:O81)</f>
        <v>0</v>
      </c>
    </row>
    <row r="65" spans="1:17" x14ac:dyDescent="0.25">
      <c r="A65" s="79">
        <f>P77</f>
        <v>0</v>
      </c>
      <c r="F65" s="80">
        <v>3.5999999999999997E-2</v>
      </c>
      <c r="G65" s="80">
        <v>6.6000000000000003E-2</v>
      </c>
      <c r="J65" s="2" t="s">
        <v>8</v>
      </c>
      <c r="K65" s="81">
        <v>0.05</v>
      </c>
      <c r="L65" s="82">
        <f>K65</f>
        <v>0.05</v>
      </c>
      <c r="M65" s="125" t="s">
        <v>88</v>
      </c>
      <c r="N65" s="124">
        <v>1</v>
      </c>
      <c r="O65" s="122">
        <f>+Summary!D47</f>
        <v>0</v>
      </c>
      <c r="P65" s="123">
        <f>+O65</f>
        <v>0</v>
      </c>
      <c r="Q65" s="123">
        <f>+Q46+O65</f>
        <v>0</v>
      </c>
    </row>
    <row r="66" spans="1:17" x14ac:dyDescent="0.25">
      <c r="A66" s="84">
        <f>IF(O65-A69&gt;0,O65-A69,0)</f>
        <v>0</v>
      </c>
      <c r="B66" s="85">
        <f>+A66*L65</f>
        <v>0</v>
      </c>
      <c r="C66" s="85">
        <f>+A66*L66</f>
        <v>0</v>
      </c>
      <c r="D66" s="85">
        <f>+A66+C66</f>
        <v>0</v>
      </c>
      <c r="E66" s="85"/>
      <c r="F66" s="85">
        <f>+(A66+B66)*F65</f>
        <v>0</v>
      </c>
      <c r="G66" s="85">
        <f>+D66*G65</f>
        <v>0</v>
      </c>
      <c r="H66" s="85">
        <f>SUM(F66:G66)</f>
        <v>0</v>
      </c>
      <c r="J66" s="2" t="s">
        <v>10</v>
      </c>
      <c r="K66" s="81">
        <v>9.5000000000000001E-2</v>
      </c>
      <c r="L66" s="82">
        <f>+(1+K65)*K66</f>
        <v>9.9750000000000005E-2</v>
      </c>
      <c r="M66" s="125"/>
      <c r="N66" s="124"/>
      <c r="O66" s="122"/>
      <c r="P66" s="123"/>
      <c r="Q66" s="123"/>
    </row>
    <row r="67" spans="1:17" x14ac:dyDescent="0.25">
      <c r="A67" s="85"/>
      <c r="B67" s="85"/>
      <c r="C67" s="85"/>
      <c r="D67" s="85"/>
      <c r="E67" s="85"/>
      <c r="F67" s="85"/>
      <c r="G67" s="83"/>
      <c r="K67" s="85"/>
      <c r="L67" s="82">
        <f>SUM(L65:L66)</f>
        <v>0.14974999999999999</v>
      </c>
      <c r="M67" s="125"/>
      <c r="N67" s="124"/>
      <c r="O67" s="122"/>
      <c r="P67" s="123"/>
      <c r="Q67" s="123"/>
    </row>
    <row r="68" spans="1:17" x14ac:dyDescent="0.25">
      <c r="A68" s="86">
        <f>+H68/(1+$L$3)</f>
        <v>28571.428571428569</v>
      </c>
      <c r="B68" s="85"/>
      <c r="C68" s="85"/>
      <c r="D68" s="85"/>
      <c r="E68" s="85"/>
      <c r="F68" s="87">
        <f>+F65-0.01</f>
        <v>2.5999999999999995E-2</v>
      </c>
      <c r="G68" s="87">
        <f>+G65-0.01</f>
        <v>5.6000000000000001E-2</v>
      </c>
      <c r="H68" s="88">
        <v>30000</v>
      </c>
      <c r="M68" s="125"/>
      <c r="N68" s="124"/>
      <c r="O68" s="122"/>
      <c r="P68" s="123"/>
      <c r="Q68" s="123"/>
    </row>
    <row r="69" spans="1:17" x14ac:dyDescent="0.25">
      <c r="A69" s="89">
        <f>IF(Q65&lt;(H68/(1+$L$3)),O65,(H68/(1+$L$3))-A7-A13-A19-A38-A44-A50)</f>
        <v>0</v>
      </c>
      <c r="B69" s="85">
        <f>+A69*L65</f>
        <v>0</v>
      </c>
      <c r="C69" s="85">
        <f>+A69*L66</f>
        <v>0</v>
      </c>
      <c r="D69" s="85">
        <f>+A69+C69</f>
        <v>0</v>
      </c>
      <c r="E69" s="85"/>
      <c r="F69" s="85">
        <f>+(A69+B69)*F68</f>
        <v>0</v>
      </c>
      <c r="G69" s="85">
        <f>+D69*G68</f>
        <v>0</v>
      </c>
      <c r="H69" s="85">
        <f>SUM(F69:G69)</f>
        <v>0</v>
      </c>
      <c r="M69" s="125"/>
      <c r="N69" s="124"/>
      <c r="O69" s="122"/>
      <c r="P69" s="123"/>
      <c r="Q69" s="123"/>
    </row>
    <row r="70" spans="1:17" x14ac:dyDescent="0.25">
      <c r="A70" s="85"/>
      <c r="B70" s="85"/>
      <c r="C70" s="85"/>
      <c r="D70" s="85"/>
      <c r="E70" s="85"/>
      <c r="F70" s="85"/>
      <c r="M70" s="125"/>
      <c r="P70" s="85"/>
    </row>
    <row r="71" spans="1:17" x14ac:dyDescent="0.25">
      <c r="A71" s="85"/>
      <c r="F71" s="80">
        <v>3.5999999999999997E-2</v>
      </c>
      <c r="G71" s="80">
        <v>6.6000000000000003E-2</v>
      </c>
      <c r="M71" s="125"/>
      <c r="N71" s="124">
        <f>+N65+1</f>
        <v>2</v>
      </c>
      <c r="O71" s="122"/>
      <c r="P71" s="123">
        <f>SUM(O65:O75)</f>
        <v>0</v>
      </c>
      <c r="Q71" s="123">
        <f>+Q65+O71</f>
        <v>0</v>
      </c>
    </row>
    <row r="72" spans="1:17" x14ac:dyDescent="0.25">
      <c r="A72" s="84">
        <f>IF(Q71-A4-A7-A10-A13-A16-A19-A35-A38-A41-A44-A47-A50-A66-A69-A75&gt;0,Q71-A4-A7-A10-A13-A16-A19-A35-A38-A41-A44-A47-A50-A66-A69-A75,0)</f>
        <v>0</v>
      </c>
      <c r="B72" s="85">
        <f>+A72*L65</f>
        <v>0</v>
      </c>
      <c r="C72" s="85">
        <f>+A72*L66</f>
        <v>0</v>
      </c>
      <c r="D72" s="85">
        <f>+A72+C72</f>
        <v>0</v>
      </c>
      <c r="E72" s="85"/>
      <c r="F72" s="85">
        <f>+(A72+B72)*F71</f>
        <v>0</v>
      </c>
      <c r="G72" s="85">
        <f>+D72*G71</f>
        <v>0</v>
      </c>
      <c r="H72" s="85">
        <f>SUM(F72:G72)</f>
        <v>0</v>
      </c>
      <c r="M72" s="125"/>
      <c r="N72" s="124"/>
      <c r="O72" s="122"/>
      <c r="P72" s="123"/>
      <c r="Q72" s="123"/>
    </row>
    <row r="73" spans="1:17" x14ac:dyDescent="0.25">
      <c r="A73" s="85"/>
      <c r="B73" s="85"/>
      <c r="C73" s="85"/>
      <c r="D73" s="85"/>
      <c r="E73" s="85"/>
      <c r="F73" s="85"/>
      <c r="G73" s="83"/>
      <c r="M73" s="125"/>
      <c r="N73" s="124"/>
      <c r="O73" s="122"/>
      <c r="P73" s="123"/>
      <c r="Q73" s="123"/>
    </row>
    <row r="74" spans="1:17" x14ac:dyDescent="0.25">
      <c r="A74" s="86">
        <f>+H74/(1+$L$3)</f>
        <v>28571.428571428569</v>
      </c>
      <c r="B74" s="85"/>
      <c r="C74" s="85"/>
      <c r="D74" s="85"/>
      <c r="E74" s="85"/>
      <c r="F74" s="87">
        <f>+F71-0.01</f>
        <v>2.5999999999999995E-2</v>
      </c>
      <c r="G74" s="87">
        <f>+G71-0.01</f>
        <v>5.6000000000000001E-2</v>
      </c>
      <c r="H74" s="88">
        <v>30000</v>
      </c>
      <c r="M74" s="125"/>
      <c r="N74" s="124"/>
      <c r="O74" s="122"/>
      <c r="P74" s="123"/>
      <c r="Q74" s="123"/>
    </row>
    <row r="75" spans="1:17" x14ac:dyDescent="0.25">
      <c r="A75" s="89">
        <f>IF(Q71&lt;(H74/(1+$L$3)),O71,(H74/(1+$L$3))-A7-A13-A19-A38-A44-A50-A69)</f>
        <v>0</v>
      </c>
      <c r="B75" s="85">
        <f>+A75*L65</f>
        <v>0</v>
      </c>
      <c r="C75" s="85">
        <f>+A75*L66</f>
        <v>0</v>
      </c>
      <c r="D75" s="85">
        <f>+A75+C75</f>
        <v>0</v>
      </c>
      <c r="E75" s="85"/>
      <c r="F75" s="85">
        <f>+(A75+B75)*F74</f>
        <v>0</v>
      </c>
      <c r="G75" s="85">
        <f>+D75*G74</f>
        <v>0</v>
      </c>
      <c r="H75" s="85">
        <f>SUM(F75:G75)</f>
        <v>0</v>
      </c>
      <c r="M75" s="125"/>
      <c r="N75" s="124"/>
      <c r="O75" s="122"/>
      <c r="P75" s="123"/>
      <c r="Q75" s="123"/>
    </row>
    <row r="76" spans="1:17" x14ac:dyDescent="0.25">
      <c r="M76" s="125"/>
      <c r="P76" s="85"/>
      <c r="Q76" s="85"/>
    </row>
    <row r="77" spans="1:17" x14ac:dyDescent="0.25">
      <c r="A77" s="85"/>
      <c r="F77" s="80">
        <v>3.5999999999999997E-2</v>
      </c>
      <c r="G77" s="80">
        <v>6.6000000000000003E-2</v>
      </c>
      <c r="M77" s="125"/>
      <c r="N77" s="124">
        <f>+N71+1</f>
        <v>3</v>
      </c>
      <c r="O77" s="122"/>
      <c r="P77" s="123">
        <f>SUM(O65:O81)</f>
        <v>0</v>
      </c>
      <c r="Q77" s="123">
        <f>+Q71+O77</f>
        <v>0</v>
      </c>
    </row>
    <row r="78" spans="1:17" x14ac:dyDescent="0.25">
      <c r="A78" s="84">
        <f>IF(Q77-A4-A7-A10-A13-A16-A19-A35-A38-A41-A44-A47-A50-A66-A69-A72-A75-A81&gt;0,Q77-A4-A7-A10-A13-A16-A19-A35-A38-A41-A44-A47-A50-A66-A69-A72-A75-A81,0)</f>
        <v>0</v>
      </c>
      <c r="B78" s="85">
        <f>+A78*L65</f>
        <v>0</v>
      </c>
      <c r="C78" s="85">
        <f>+A78*L66</f>
        <v>0</v>
      </c>
      <c r="D78" s="85">
        <f>+A78+C78</f>
        <v>0</v>
      </c>
      <c r="E78" s="85"/>
      <c r="F78" s="85">
        <f>+(A78+B78)*F77</f>
        <v>0</v>
      </c>
      <c r="G78" s="85">
        <f>+D78*G77</f>
        <v>0</v>
      </c>
      <c r="H78" s="85">
        <f>SUM(F78:G78)</f>
        <v>0</v>
      </c>
      <c r="M78" s="125"/>
      <c r="N78" s="124"/>
      <c r="O78" s="122"/>
      <c r="P78" s="123"/>
      <c r="Q78" s="123"/>
    </row>
    <row r="79" spans="1:17" x14ac:dyDescent="0.25">
      <c r="A79" s="85"/>
      <c r="B79" s="85"/>
      <c r="C79" s="85"/>
      <c r="D79" s="85"/>
      <c r="E79" s="85"/>
      <c r="F79" s="85"/>
      <c r="G79" s="83"/>
      <c r="M79" s="125"/>
      <c r="N79" s="124"/>
      <c r="O79" s="122"/>
      <c r="P79" s="123"/>
      <c r="Q79" s="123"/>
    </row>
    <row r="80" spans="1:17" x14ac:dyDescent="0.25">
      <c r="A80" s="86">
        <f>+H80/(1+$L$3)</f>
        <v>28571.428571428569</v>
      </c>
      <c r="B80" s="85"/>
      <c r="C80" s="85"/>
      <c r="D80" s="85"/>
      <c r="E80" s="85"/>
      <c r="F80" s="87">
        <f>+F77-0.01</f>
        <v>2.5999999999999995E-2</v>
      </c>
      <c r="G80" s="87">
        <f>+G77-0.01</f>
        <v>5.6000000000000001E-2</v>
      </c>
      <c r="H80" s="88">
        <v>30000</v>
      </c>
      <c r="M80" s="125"/>
      <c r="N80" s="124"/>
      <c r="O80" s="122"/>
      <c r="P80" s="123"/>
      <c r="Q80" s="123"/>
    </row>
    <row r="81" spans="1:22" x14ac:dyDescent="0.25">
      <c r="A81" s="89">
        <f>IF(Q77&lt;(H80/(1+$L$3)),O77,(H80/(1+$L$3))-A7-A13-A19-A38-A44-A50-A69-A75)</f>
        <v>0</v>
      </c>
      <c r="B81" s="85">
        <f>+A81*L65</f>
        <v>0</v>
      </c>
      <c r="C81" s="85">
        <f>+A81*L66</f>
        <v>0</v>
      </c>
      <c r="D81" s="85">
        <f>+A81+C81</f>
        <v>0</v>
      </c>
      <c r="E81" s="85"/>
      <c r="F81" s="85">
        <f>+(A81+B81)*F80</f>
        <v>0</v>
      </c>
      <c r="G81" s="85">
        <f>+D81*G80</f>
        <v>0</v>
      </c>
      <c r="H81" s="85">
        <f>SUM(F81:G81)</f>
        <v>0</v>
      </c>
      <c r="M81" s="125"/>
      <c r="N81" s="124"/>
      <c r="O81" s="122"/>
      <c r="P81" s="123"/>
      <c r="Q81" s="123"/>
    </row>
    <row r="85" spans="1:22" x14ac:dyDescent="0.25">
      <c r="B85" s="85">
        <f>SUM(B66:B81)</f>
        <v>0</v>
      </c>
      <c r="C85" s="85">
        <f>SUM(C66:C81)</f>
        <v>0</v>
      </c>
      <c r="D85" s="85">
        <f>SUM(B85:C85)</f>
        <v>0</v>
      </c>
      <c r="F85" s="90">
        <f>+F66+F69+F72+F75+F78+F81</f>
        <v>0</v>
      </c>
      <c r="G85" s="90">
        <f>+G66+G69+G72+G75+G78+G81</f>
        <v>0</v>
      </c>
      <c r="H85" s="91">
        <f>+H66+H69+H72+H75+H78+H81</f>
        <v>0</v>
      </c>
      <c r="O85" s="92">
        <v>101</v>
      </c>
      <c r="P85" s="93">
        <f>+A66+B66+A69+B69+A72+B72+A75+B75+A78+B78+A81+B81</f>
        <v>0</v>
      </c>
      <c r="Q85" s="92">
        <v>103</v>
      </c>
      <c r="R85" s="85">
        <f>+F88+F89</f>
        <v>0</v>
      </c>
      <c r="S85" s="92">
        <v>203</v>
      </c>
      <c r="T85" s="85">
        <f>+G88+G89</f>
        <v>0</v>
      </c>
      <c r="U85" s="2"/>
      <c r="V85" s="2"/>
    </row>
    <row r="86" spans="1:22" x14ac:dyDescent="0.25">
      <c r="B86" s="85">
        <f>-F85</f>
        <v>0</v>
      </c>
      <c r="C86" s="85">
        <f>-G85</f>
        <v>0</v>
      </c>
      <c r="D86" s="85">
        <f>SUM(B86:C86)</f>
        <v>0</v>
      </c>
      <c r="F86" s="94"/>
      <c r="G86" s="94"/>
      <c r="H86" s="2">
        <f>SUM(F86:G86)</f>
        <v>0</v>
      </c>
      <c r="Q86" s="92">
        <v>106</v>
      </c>
      <c r="R86" s="2">
        <f>+F86</f>
        <v>0</v>
      </c>
      <c r="S86" s="92">
        <v>206</v>
      </c>
      <c r="T86" s="2">
        <f>+G86</f>
        <v>0</v>
      </c>
      <c r="U86" s="2"/>
      <c r="V86" s="2"/>
    </row>
    <row r="87" spans="1:22" x14ac:dyDescent="0.25">
      <c r="B87" s="85">
        <f>SUM(B85:B86)</f>
        <v>0</v>
      </c>
      <c r="C87" s="85">
        <f>SUM(C85:C86)</f>
        <v>0</v>
      </c>
      <c r="D87" s="84">
        <f>SUM(B87:C87)</f>
        <v>0</v>
      </c>
      <c r="Q87" s="92">
        <v>107</v>
      </c>
      <c r="R87" s="85">
        <f>+F89</f>
        <v>0</v>
      </c>
      <c r="S87" s="92">
        <v>207</v>
      </c>
      <c r="T87" s="85">
        <f>+G89</f>
        <v>0</v>
      </c>
      <c r="U87" s="2"/>
      <c r="V87" s="2"/>
    </row>
    <row r="88" spans="1:22" ht="12.75" x14ac:dyDescent="0.2">
      <c r="F88" s="90">
        <f>+F85-F86</f>
        <v>0</v>
      </c>
      <c r="G88" s="90">
        <f>+G85-G86</f>
        <v>0</v>
      </c>
      <c r="H88" s="91">
        <f>SUM(F88:G88)</f>
        <v>0</v>
      </c>
      <c r="U88" s="2"/>
      <c r="V88" s="2"/>
    </row>
    <row r="89" spans="1:22" x14ac:dyDescent="0.25">
      <c r="A89" s="79">
        <f>+A66+A69+A72+A75+A78+A81</f>
        <v>0</v>
      </c>
      <c r="B89" s="95" t="str">
        <f>+IF(A65-A89=0,"OK","??")</f>
        <v>OK</v>
      </c>
      <c r="C89" s="95" t="str">
        <f>+IF(ROUND(A80-A81-A75-A69-A50-A44-A38-A19-A13-A7,2)=0,"OK",IF(A89-A81-A75-A69=0,"OK","??"))</f>
        <v>OK</v>
      </c>
      <c r="F89" s="85">
        <f>+((F69+F75+F81)/F68)*(F65-F68)</f>
        <v>0</v>
      </c>
      <c r="G89" s="85">
        <f>+((G69+G75+G81)/G68)*(G65-G68)</f>
        <v>0</v>
      </c>
      <c r="Q89" s="92">
        <v>113</v>
      </c>
      <c r="R89" s="96">
        <f>+R85-R86-R87</f>
        <v>0</v>
      </c>
      <c r="S89" s="92">
        <v>213</v>
      </c>
      <c r="T89" s="96">
        <f>+T85-T86-T87</f>
        <v>0</v>
      </c>
      <c r="U89" s="2"/>
      <c r="V89" s="97">
        <f>+R89+T89</f>
        <v>0</v>
      </c>
    </row>
    <row r="90" spans="1:22" x14ac:dyDescent="0.25">
      <c r="A90" s="79"/>
      <c r="B90" s="95"/>
      <c r="C90" s="95"/>
      <c r="F90" s="85"/>
      <c r="G90" s="85"/>
      <c r="R90" s="98"/>
      <c r="T90" s="98"/>
      <c r="U90" s="2"/>
      <c r="V90" s="97"/>
    </row>
    <row r="91" spans="1:22" x14ac:dyDescent="0.25">
      <c r="A91" s="79"/>
      <c r="B91" s="95"/>
      <c r="C91" s="95"/>
      <c r="F91" s="85"/>
      <c r="G91" s="85"/>
      <c r="R91" s="96"/>
      <c r="T91" s="96"/>
      <c r="U91" s="2"/>
      <c r="V91" s="97"/>
    </row>
    <row r="92" spans="1:22" x14ac:dyDescent="0.25">
      <c r="A92" s="79"/>
      <c r="B92" s="95"/>
      <c r="C92" s="95"/>
      <c r="F92" s="85"/>
      <c r="G92" s="85"/>
      <c r="R92" s="96">
        <f>SUM(R89:R91)</f>
        <v>0</v>
      </c>
      <c r="S92" s="96"/>
      <c r="T92" s="96">
        <f>SUM(T89:T91)</f>
        <v>0</v>
      </c>
      <c r="U92" s="2"/>
      <c r="V92" s="97">
        <f>+R92+T92</f>
        <v>0</v>
      </c>
    </row>
    <row r="93" spans="1:22" x14ac:dyDescent="0.25">
      <c r="A93" s="79"/>
      <c r="B93" s="95"/>
      <c r="C93" s="95"/>
      <c r="F93" s="85"/>
      <c r="G93" s="85"/>
      <c r="R93" s="96"/>
      <c r="T93" s="96"/>
      <c r="U93" s="2"/>
      <c r="V93" s="97"/>
    </row>
    <row r="94" spans="1:22" x14ac:dyDescent="0.25">
      <c r="A94" s="99"/>
      <c r="B94" s="100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</row>
    <row r="95" spans="1:22" x14ac:dyDescent="0.25">
      <c r="A95" s="76">
        <v>40909</v>
      </c>
      <c r="O95" s="77">
        <f>SUM(O96:O112)</f>
        <v>0</v>
      </c>
    </row>
    <row r="96" spans="1:22" ht="12.75" customHeight="1" x14ac:dyDescent="0.25">
      <c r="A96" s="79">
        <f>P108</f>
        <v>0</v>
      </c>
      <c r="F96" s="80">
        <v>3.5999999999999997E-2</v>
      </c>
      <c r="G96" s="80">
        <v>6.6000000000000003E-2</v>
      </c>
      <c r="J96" s="2" t="s">
        <v>8</v>
      </c>
      <c r="K96" s="81">
        <v>0.05</v>
      </c>
      <c r="L96" s="82">
        <f>K96</f>
        <v>0.05</v>
      </c>
      <c r="M96" s="125" t="s">
        <v>89</v>
      </c>
      <c r="N96" s="124">
        <v>1</v>
      </c>
      <c r="O96" s="122">
        <f>+Summary!E47</f>
        <v>0</v>
      </c>
      <c r="P96" s="123">
        <f>+O96</f>
        <v>0</v>
      </c>
      <c r="Q96" s="123">
        <f>+Q77+O96</f>
        <v>0</v>
      </c>
    </row>
    <row r="97" spans="1:17" x14ac:dyDescent="0.25">
      <c r="A97" s="84">
        <f>IF(O96-A100&gt;0,O96-A100,0)</f>
        <v>0</v>
      </c>
      <c r="B97" s="85">
        <f>+A97*L96</f>
        <v>0</v>
      </c>
      <c r="C97" s="85">
        <f>+A97*L97</f>
        <v>0</v>
      </c>
      <c r="D97" s="85">
        <f>+A97+C97</f>
        <v>0</v>
      </c>
      <c r="E97" s="85"/>
      <c r="F97" s="85">
        <f>+(A97+B97)*F96</f>
        <v>0</v>
      </c>
      <c r="G97" s="85">
        <f>+D97*G96</f>
        <v>0</v>
      </c>
      <c r="H97" s="85">
        <f>SUM(F97:G97)</f>
        <v>0</v>
      </c>
      <c r="J97" s="2" t="s">
        <v>10</v>
      </c>
      <c r="K97" s="81">
        <v>9.5000000000000001E-2</v>
      </c>
      <c r="L97" s="82">
        <f>+(1+K96)*K97</f>
        <v>9.9750000000000005E-2</v>
      </c>
      <c r="M97" s="125"/>
      <c r="N97" s="124"/>
      <c r="O97" s="122"/>
      <c r="P97" s="123"/>
      <c r="Q97" s="123"/>
    </row>
    <row r="98" spans="1:17" x14ac:dyDescent="0.25">
      <c r="A98" s="85"/>
      <c r="B98" s="85"/>
      <c r="C98" s="85"/>
      <c r="D98" s="85"/>
      <c r="E98" s="85"/>
      <c r="F98" s="85"/>
      <c r="G98" s="83"/>
      <c r="K98" s="85"/>
      <c r="L98" s="82">
        <f>SUM(L96:L97)</f>
        <v>0.14974999999999999</v>
      </c>
      <c r="M98" s="125"/>
      <c r="N98" s="124"/>
      <c r="O98" s="122"/>
      <c r="P98" s="123"/>
      <c r="Q98" s="123"/>
    </row>
    <row r="99" spans="1:17" x14ac:dyDescent="0.25">
      <c r="A99" s="86">
        <f>+H99/(1+$L$3)</f>
        <v>28571.428571428569</v>
      </c>
      <c r="B99" s="85"/>
      <c r="C99" s="85"/>
      <c r="D99" s="85"/>
      <c r="E99" s="85"/>
      <c r="F99" s="87">
        <f>+F96-0.01</f>
        <v>2.5999999999999995E-2</v>
      </c>
      <c r="G99" s="87">
        <f>+G96-0.01</f>
        <v>5.6000000000000001E-2</v>
      </c>
      <c r="H99" s="88">
        <v>30000</v>
      </c>
      <c r="M99" s="125"/>
      <c r="N99" s="124"/>
      <c r="O99" s="122"/>
      <c r="P99" s="123"/>
      <c r="Q99" s="123"/>
    </row>
    <row r="100" spans="1:17" x14ac:dyDescent="0.25">
      <c r="A100" s="89">
        <f>IF(Q96&lt;(H99/(1+$L$3)),O96,(H99/(1+$L$3))-A7-A13-A19-A38-A44-A50-A69-A75-A81)</f>
        <v>0</v>
      </c>
      <c r="B100" s="85">
        <f>+A100*L96</f>
        <v>0</v>
      </c>
      <c r="C100" s="85">
        <f>+A100*L97</f>
        <v>0</v>
      </c>
      <c r="D100" s="85">
        <f>+A100+C100</f>
        <v>0</v>
      </c>
      <c r="E100" s="85"/>
      <c r="F100" s="85">
        <f>+(A100+B100)*F99</f>
        <v>0</v>
      </c>
      <c r="G100" s="85">
        <f>+D100*G99</f>
        <v>0</v>
      </c>
      <c r="H100" s="85">
        <f>SUM(F100:G100)</f>
        <v>0</v>
      </c>
      <c r="M100" s="125"/>
      <c r="N100" s="124"/>
      <c r="O100" s="122"/>
      <c r="P100" s="123"/>
      <c r="Q100" s="123"/>
    </row>
    <row r="101" spans="1:17" x14ac:dyDescent="0.25">
      <c r="A101" s="85"/>
      <c r="B101" s="85"/>
      <c r="C101" s="85"/>
      <c r="D101" s="85"/>
      <c r="E101" s="85"/>
      <c r="F101" s="85"/>
      <c r="M101" s="125"/>
      <c r="P101" s="85"/>
    </row>
    <row r="102" spans="1:17" x14ac:dyDescent="0.25">
      <c r="A102" s="85"/>
      <c r="F102" s="80">
        <v>3.5999999999999997E-2</v>
      </c>
      <c r="G102" s="80">
        <v>6.6000000000000003E-2</v>
      </c>
      <c r="M102" s="125"/>
      <c r="N102" s="124">
        <f>+N96+1</f>
        <v>2</v>
      </c>
      <c r="O102" s="122"/>
      <c r="P102" s="123">
        <f>SUM(O96:O106)</f>
        <v>0</v>
      </c>
      <c r="Q102" s="123">
        <f>+Q96+O102</f>
        <v>0</v>
      </c>
    </row>
    <row r="103" spans="1:17" x14ac:dyDescent="0.25">
      <c r="A103" s="84">
        <f>IF(Q102-A4-A7-A10-A13-A16-A19-A35-A38-A41-A44-A47-A50-A66-A69-A72-A75-A78-A81-A97-A100-A106&gt;0,Q102-A4-A7-A10-A13-A16-A19-A35-A38-A41-A44-A47-A50-A66-A69-A72-A75-A78-A81-A97-A100-A106,0)</f>
        <v>0</v>
      </c>
      <c r="B103" s="85">
        <f>+A103*L96</f>
        <v>0</v>
      </c>
      <c r="C103" s="85">
        <f>+A103*L97</f>
        <v>0</v>
      </c>
      <c r="D103" s="85">
        <f>+A103+C103</f>
        <v>0</v>
      </c>
      <c r="E103" s="85"/>
      <c r="F103" s="85">
        <f>+(A103+B103)*F102</f>
        <v>0</v>
      </c>
      <c r="G103" s="85">
        <f>+D103*G102</f>
        <v>0</v>
      </c>
      <c r="H103" s="85">
        <f>SUM(F103:G103)</f>
        <v>0</v>
      </c>
      <c r="M103" s="125"/>
      <c r="N103" s="124"/>
      <c r="O103" s="122"/>
      <c r="P103" s="123"/>
      <c r="Q103" s="123"/>
    </row>
    <row r="104" spans="1:17" x14ac:dyDescent="0.25">
      <c r="A104" s="85"/>
      <c r="B104" s="85"/>
      <c r="C104" s="85"/>
      <c r="D104" s="85"/>
      <c r="E104" s="85"/>
      <c r="F104" s="85"/>
      <c r="G104" s="83"/>
      <c r="M104" s="125"/>
      <c r="N104" s="124"/>
      <c r="O104" s="122"/>
      <c r="P104" s="123"/>
      <c r="Q104" s="123"/>
    </row>
    <row r="105" spans="1:17" x14ac:dyDescent="0.25">
      <c r="A105" s="86">
        <f>+H105/(1+$L$3)</f>
        <v>28571.428571428569</v>
      </c>
      <c r="B105" s="85"/>
      <c r="C105" s="85"/>
      <c r="D105" s="85"/>
      <c r="E105" s="85"/>
      <c r="F105" s="87">
        <f>+F102-0.01</f>
        <v>2.5999999999999995E-2</v>
      </c>
      <c r="G105" s="87">
        <f>+G102-0.01</f>
        <v>5.6000000000000001E-2</v>
      </c>
      <c r="H105" s="88">
        <v>30000</v>
      </c>
      <c r="M105" s="125"/>
      <c r="N105" s="124"/>
      <c r="O105" s="122"/>
      <c r="P105" s="123"/>
      <c r="Q105" s="123"/>
    </row>
    <row r="106" spans="1:17" x14ac:dyDescent="0.25">
      <c r="A106" s="89">
        <f>IF(Q102&lt;(H105/(1+$L$3)),O102,(H105/(1+$L$3))-A7-A13-A19-A38-A44-A50-A69-A75-A81-A100)</f>
        <v>0</v>
      </c>
      <c r="B106" s="85">
        <f>+A106*L96</f>
        <v>0</v>
      </c>
      <c r="C106" s="85">
        <f>+A106*L97</f>
        <v>0</v>
      </c>
      <c r="D106" s="85">
        <f>+A106+C106</f>
        <v>0</v>
      </c>
      <c r="E106" s="85"/>
      <c r="F106" s="85">
        <f>+(A106+B106)*F105</f>
        <v>0</v>
      </c>
      <c r="G106" s="85">
        <f>+D106*G105</f>
        <v>0</v>
      </c>
      <c r="H106" s="85">
        <f>SUM(F106:G106)</f>
        <v>0</v>
      </c>
      <c r="M106" s="125"/>
      <c r="N106" s="124"/>
      <c r="O106" s="122"/>
      <c r="P106" s="123"/>
      <c r="Q106" s="123"/>
    </row>
    <row r="107" spans="1:17" x14ac:dyDescent="0.25">
      <c r="M107" s="125"/>
      <c r="P107" s="85"/>
      <c r="Q107" s="85"/>
    </row>
    <row r="108" spans="1:17" x14ac:dyDescent="0.25">
      <c r="A108" s="85"/>
      <c r="F108" s="80">
        <v>3.5999999999999997E-2</v>
      </c>
      <c r="G108" s="80">
        <v>6.6000000000000003E-2</v>
      </c>
      <c r="M108" s="125"/>
      <c r="N108" s="124">
        <f>+N102+1</f>
        <v>3</v>
      </c>
      <c r="O108" s="122"/>
      <c r="P108" s="123">
        <f>SUM(O96:O112)</f>
        <v>0</v>
      </c>
      <c r="Q108" s="123">
        <f>+Q102+O108</f>
        <v>0</v>
      </c>
    </row>
    <row r="109" spans="1:17" x14ac:dyDescent="0.25">
      <c r="A109" s="84">
        <f>IF(Q108-A4-A7-A10-A13-A16-A19-A35-A38-A41-A44-A47-A50-A66-A69-A72-A75-A78-A81-A97-A100-A103-A106-A112&gt;0,Q108-A4-A7-A10-A13-A16-A19-A35-A38-A41-A44-A47-A50-A66-A69-A72-A75-A78-A81-A97-A100-A103-A106-A112,0)</f>
        <v>0</v>
      </c>
      <c r="B109" s="85">
        <f>+A109*L96</f>
        <v>0</v>
      </c>
      <c r="C109" s="85">
        <f>+A109*L97</f>
        <v>0</v>
      </c>
      <c r="D109" s="85">
        <f>+A109+C109</f>
        <v>0</v>
      </c>
      <c r="E109" s="85"/>
      <c r="F109" s="85">
        <f>+(A109+B109)*F108</f>
        <v>0</v>
      </c>
      <c r="G109" s="85">
        <f>+D109*G108</f>
        <v>0</v>
      </c>
      <c r="H109" s="85">
        <f>SUM(F109:G109)</f>
        <v>0</v>
      </c>
      <c r="M109" s="125"/>
      <c r="N109" s="124"/>
      <c r="O109" s="122"/>
      <c r="P109" s="123"/>
      <c r="Q109" s="123"/>
    </row>
    <row r="110" spans="1:17" x14ac:dyDescent="0.25">
      <c r="A110" s="85"/>
      <c r="B110" s="85"/>
      <c r="C110" s="85"/>
      <c r="D110" s="85"/>
      <c r="E110" s="85"/>
      <c r="F110" s="85"/>
      <c r="G110" s="83"/>
      <c r="M110" s="125"/>
      <c r="N110" s="124"/>
      <c r="O110" s="122"/>
      <c r="P110" s="123"/>
      <c r="Q110" s="123"/>
    </row>
    <row r="111" spans="1:17" x14ac:dyDescent="0.25">
      <c r="A111" s="86">
        <f>+H111/(1+$L$3)</f>
        <v>28571.428571428569</v>
      </c>
      <c r="B111" s="85"/>
      <c r="C111" s="85"/>
      <c r="D111" s="85"/>
      <c r="E111" s="85"/>
      <c r="F111" s="87">
        <f>+F108-0.01</f>
        <v>2.5999999999999995E-2</v>
      </c>
      <c r="G111" s="87">
        <f>+G108-0.01</f>
        <v>5.6000000000000001E-2</v>
      </c>
      <c r="H111" s="88">
        <v>30000</v>
      </c>
      <c r="M111" s="125"/>
      <c r="N111" s="124"/>
      <c r="O111" s="122"/>
      <c r="P111" s="123"/>
      <c r="Q111" s="123"/>
    </row>
    <row r="112" spans="1:17" x14ac:dyDescent="0.25">
      <c r="A112" s="89">
        <f>IF(Q108&lt;(H111/(1+$L$3)),O108,(H111/(1+$L$3))-A7-A13-A19-A38-A44-A50-A69-A75-A81-A100-A106)</f>
        <v>0</v>
      </c>
      <c r="B112" s="85">
        <f>+A112*L96</f>
        <v>0</v>
      </c>
      <c r="C112" s="85">
        <f>+A112*L97</f>
        <v>0</v>
      </c>
      <c r="D112" s="85">
        <f>+A112+C112</f>
        <v>0</v>
      </c>
      <c r="E112" s="85"/>
      <c r="F112" s="85">
        <f>+(A112+B112)*F111</f>
        <v>0</v>
      </c>
      <c r="G112" s="85">
        <f>+D112*G111</f>
        <v>0</v>
      </c>
      <c r="H112" s="85">
        <f>SUM(F112:G112)</f>
        <v>0</v>
      </c>
      <c r="M112" s="125"/>
      <c r="N112" s="124"/>
      <c r="O112" s="122"/>
      <c r="P112" s="123"/>
      <c r="Q112" s="123"/>
    </row>
    <row r="116" spans="1:22" x14ac:dyDescent="0.25">
      <c r="B116" s="85">
        <f>SUM(B97:B112)</f>
        <v>0</v>
      </c>
      <c r="C116" s="85">
        <f>SUM(C97:C112)</f>
        <v>0</v>
      </c>
      <c r="D116" s="85">
        <f>SUM(B116:C116)</f>
        <v>0</v>
      </c>
      <c r="F116" s="90">
        <f>+F97+F100+F103+F106+F109+F112</f>
        <v>0</v>
      </c>
      <c r="G116" s="90">
        <f>+G97+G100+G103+G106+G109+G112</f>
        <v>0</v>
      </c>
      <c r="H116" s="91">
        <f>+H97+H100+H103+H106+H109+H112</f>
        <v>0</v>
      </c>
      <c r="O116" s="92">
        <v>101</v>
      </c>
      <c r="P116" s="93">
        <f>+A97+B97+A100+B100+A103+B103+A106+B106+A109+B109+A112+B112</f>
        <v>0</v>
      </c>
      <c r="Q116" s="92">
        <v>103</v>
      </c>
      <c r="R116" s="85">
        <f>+F119+F120</f>
        <v>0</v>
      </c>
      <c r="S116" s="92">
        <v>203</v>
      </c>
      <c r="T116" s="85">
        <f>+G119+G120</f>
        <v>0</v>
      </c>
      <c r="U116" s="2"/>
      <c r="V116" s="2"/>
    </row>
    <row r="117" spans="1:22" x14ac:dyDescent="0.25">
      <c r="B117" s="85">
        <f>-F116</f>
        <v>0</v>
      </c>
      <c r="C117" s="85">
        <f>-G116</f>
        <v>0</v>
      </c>
      <c r="D117" s="85">
        <f>SUM(B117:C117)</f>
        <v>0</v>
      </c>
      <c r="F117" s="94"/>
      <c r="G117" s="94"/>
      <c r="H117" s="2">
        <f>SUM(F117:G117)</f>
        <v>0</v>
      </c>
      <c r="Q117" s="92">
        <v>106</v>
      </c>
      <c r="R117" s="2">
        <f>+F117</f>
        <v>0</v>
      </c>
      <c r="S117" s="92">
        <v>206</v>
      </c>
      <c r="T117" s="2">
        <f>+G117</f>
        <v>0</v>
      </c>
      <c r="U117" s="2"/>
      <c r="V117" s="2"/>
    </row>
    <row r="118" spans="1:22" x14ac:dyDescent="0.25">
      <c r="B118" s="85">
        <f>SUM(B116:B117)</f>
        <v>0</v>
      </c>
      <c r="C118" s="85">
        <f>SUM(C116:C117)</f>
        <v>0</v>
      </c>
      <c r="D118" s="84">
        <f>SUM(B118:C118)</f>
        <v>0</v>
      </c>
      <c r="Q118" s="92">
        <v>107</v>
      </c>
      <c r="R118" s="85">
        <f>+F120</f>
        <v>0</v>
      </c>
      <c r="S118" s="92">
        <v>207</v>
      </c>
      <c r="T118" s="85">
        <f>+G120</f>
        <v>0</v>
      </c>
      <c r="U118" s="2"/>
      <c r="V118" s="2"/>
    </row>
    <row r="119" spans="1:22" ht="12.75" x14ac:dyDescent="0.2">
      <c r="F119" s="90">
        <f>+F116-F117</f>
        <v>0</v>
      </c>
      <c r="G119" s="90">
        <f>+G116-G117</f>
        <v>0</v>
      </c>
      <c r="H119" s="91">
        <f>SUM(F119:G119)</f>
        <v>0</v>
      </c>
      <c r="U119" s="2"/>
      <c r="V119" s="2"/>
    </row>
    <row r="120" spans="1:22" x14ac:dyDescent="0.25">
      <c r="A120" s="79">
        <f>+A97+A100+A103+A106+A109+A112</f>
        <v>0</v>
      </c>
      <c r="B120" s="95" t="str">
        <f>+IF(ROUND(A96-A120,2)=0,"OK","??")</f>
        <v>OK</v>
      </c>
      <c r="C120" s="95" t="str">
        <f>+IF(ROUND(A111-A112-A106-A100-A81-A75-A69-A50-A44-A38-A19-A13-A7,2)=0,"OK",IF(ROUND(A120-A112-A106-A100,2)=0,"OK","??"))</f>
        <v>OK</v>
      </c>
      <c r="F120" s="85">
        <f>+((F100+F106+F112)/F99)*(F96-F99)</f>
        <v>0</v>
      </c>
      <c r="G120" s="85">
        <f>+((G100+G106+G112)/G99)*(G96-G99)</f>
        <v>0</v>
      </c>
      <c r="Q120" s="92">
        <v>113</v>
      </c>
      <c r="R120" s="96">
        <f>+R116-R117-R118</f>
        <v>0</v>
      </c>
      <c r="S120" s="92">
        <v>213</v>
      </c>
      <c r="T120" s="96">
        <f>+T116-T117-T118</f>
        <v>0</v>
      </c>
      <c r="U120" s="2"/>
      <c r="V120" s="97">
        <f>+R120+T120</f>
        <v>0</v>
      </c>
    </row>
    <row r="121" spans="1:22" x14ac:dyDescent="0.25">
      <c r="A121" s="79"/>
      <c r="B121" s="95"/>
      <c r="C121" s="95"/>
      <c r="F121" s="85"/>
      <c r="G121" s="85"/>
      <c r="R121" s="98"/>
      <c r="T121" s="98"/>
      <c r="U121" s="2"/>
      <c r="V121" s="97"/>
    </row>
    <row r="122" spans="1:22" x14ac:dyDescent="0.25">
      <c r="A122" s="79"/>
      <c r="B122" s="95"/>
      <c r="C122" s="95"/>
      <c r="F122" s="85"/>
      <c r="G122" s="85"/>
      <c r="R122" s="96"/>
      <c r="T122" s="96"/>
      <c r="U122" s="2"/>
      <c r="V122" s="97"/>
    </row>
    <row r="123" spans="1:22" x14ac:dyDescent="0.25">
      <c r="A123" s="79"/>
      <c r="B123" s="95"/>
      <c r="C123" s="95"/>
      <c r="F123" s="85"/>
      <c r="G123" s="85"/>
      <c r="R123" s="96">
        <f>SUM(R120:R122)</f>
        <v>0</v>
      </c>
      <c r="S123" s="96"/>
      <c r="T123" s="96">
        <f>SUM(T120:T122)</f>
        <v>0</v>
      </c>
      <c r="U123" s="2"/>
      <c r="V123" s="97">
        <f>+R123+T123</f>
        <v>0</v>
      </c>
    </row>
    <row r="124" spans="1:22" x14ac:dyDescent="0.25">
      <c r="A124" s="79"/>
      <c r="B124" s="95"/>
      <c r="C124" s="95"/>
      <c r="P124" s="95"/>
      <c r="Q124" s="85"/>
    </row>
    <row r="125" spans="1:22" x14ac:dyDescent="0.25">
      <c r="A125" s="99"/>
      <c r="B125" s="100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</row>
    <row r="126" spans="1:22" x14ac:dyDescent="0.25">
      <c r="A126" s="79"/>
      <c r="B126" s="95"/>
    </row>
    <row r="127" spans="1:22" x14ac:dyDescent="0.25">
      <c r="A127" s="79">
        <f>A27+A58+A89+A120</f>
        <v>0</v>
      </c>
      <c r="B127" s="102">
        <f>F23+F54+F85+F116</f>
        <v>0</v>
      </c>
      <c r="C127" s="102">
        <f>G23+G54+G85+G116</f>
        <v>0</v>
      </c>
      <c r="D127" s="103">
        <f>H23+H54+H85+H116</f>
        <v>0</v>
      </c>
      <c r="P127" s="95" t="str">
        <f>IF(Q127-Q108=0,"OK","??")</f>
        <v>OK</v>
      </c>
      <c r="Q127" s="85">
        <f>A27+A58+A89+A120</f>
        <v>0</v>
      </c>
    </row>
    <row r="128" spans="1:22" x14ac:dyDescent="0.25">
      <c r="A128" s="104">
        <f>+D128-B128-C128</f>
        <v>0</v>
      </c>
      <c r="B128" s="95"/>
      <c r="D128" s="85">
        <f>+D25+D56+D87+D118</f>
        <v>0</v>
      </c>
    </row>
    <row r="129" spans="1:22" x14ac:dyDescent="0.25">
      <c r="A129" s="104"/>
      <c r="B129" s="95"/>
      <c r="D129" s="85"/>
    </row>
    <row r="130" spans="1:22" x14ac:dyDescent="0.25">
      <c r="A130" s="104">
        <f>+D23+D54+D85+D116</f>
        <v>0</v>
      </c>
      <c r="B130" s="105" t="s">
        <v>90</v>
      </c>
      <c r="D130" s="85"/>
    </row>
    <row r="131" spans="1:22" x14ac:dyDescent="0.25">
      <c r="A131" s="104">
        <f>+D127</f>
        <v>0</v>
      </c>
      <c r="B131" s="105" t="s">
        <v>91</v>
      </c>
      <c r="D131" s="85"/>
    </row>
    <row r="132" spans="1:22" x14ac:dyDescent="0.25">
      <c r="A132" s="104"/>
      <c r="B132" s="95"/>
      <c r="D132" s="85"/>
    </row>
    <row r="133" spans="1:22" x14ac:dyDescent="0.25">
      <c r="A133" s="104"/>
      <c r="B133" s="95"/>
      <c r="D133" s="85"/>
    </row>
    <row r="135" spans="1:22" s="106" customFormat="1" ht="12.75" customHeight="1" x14ac:dyDescent="0.25">
      <c r="U135" s="107"/>
      <c r="V135" s="107"/>
    </row>
    <row r="136" spans="1:22" x14ac:dyDescent="0.25">
      <c r="B136" s="83">
        <f>SUM(B137:B158)-B145+C145</f>
        <v>0</v>
      </c>
      <c r="C136" s="83">
        <f>SUM(C138:C158)</f>
        <v>0</v>
      </c>
      <c r="D136" s="94"/>
      <c r="F136" s="83">
        <f>+ROUND(C136-D136,0)</f>
        <v>0</v>
      </c>
    </row>
    <row r="138" spans="1:22" x14ac:dyDescent="0.25">
      <c r="A138" s="2" t="s">
        <v>92</v>
      </c>
      <c r="B138" s="108"/>
      <c r="C138" s="109">
        <f>+ROUND(B138/1.14975,2)</f>
        <v>0</v>
      </c>
      <c r="D138" s="78"/>
      <c r="E138" s="78"/>
      <c r="F138" s="78">
        <f>+ROUND(C138*0.05,2)</f>
        <v>0</v>
      </c>
      <c r="G138" s="78">
        <f>+ROUND(C138*0.09975,2)</f>
        <v>0</v>
      </c>
      <c r="H138" s="78">
        <f>SUM(C138:G138)</f>
        <v>0</v>
      </c>
    </row>
    <row r="139" spans="1:22" x14ac:dyDescent="0.25">
      <c r="A139" s="2" t="s">
        <v>93</v>
      </c>
      <c r="B139" s="110"/>
      <c r="C139" s="109">
        <f>+B139</f>
        <v>0</v>
      </c>
      <c r="D139" s="78"/>
      <c r="E139" s="78"/>
      <c r="F139" s="78"/>
      <c r="G139" s="78"/>
      <c r="H139" s="78"/>
    </row>
    <row r="140" spans="1:22" x14ac:dyDescent="0.25">
      <c r="A140" s="111" t="s">
        <v>94</v>
      </c>
      <c r="B140" s="110"/>
      <c r="C140" s="109">
        <f>+ROUND(B140/1.14975,2)</f>
        <v>0</v>
      </c>
      <c r="F140" s="78">
        <f>+ROUND(C140*0.05,2)</f>
        <v>0</v>
      </c>
      <c r="G140" s="78">
        <f>+ROUND(C140*0.09975,2)</f>
        <v>0</v>
      </c>
      <c r="H140" s="78">
        <f>SUM(C140:G140)</f>
        <v>0</v>
      </c>
    </row>
    <row r="141" spans="1:22" x14ac:dyDescent="0.25">
      <c r="A141" s="2" t="s">
        <v>95</v>
      </c>
      <c r="B141" s="110"/>
      <c r="C141" s="109">
        <f>+ROUND(B141/1.14975,2)</f>
        <v>0</v>
      </c>
      <c r="F141" s="78">
        <f>+ROUND(C141*0.05,2)</f>
        <v>0</v>
      </c>
      <c r="G141" s="78">
        <f>+ROUND(C141*0.09975,2)</f>
        <v>0</v>
      </c>
      <c r="H141" s="78">
        <f>SUM(C141:G141)</f>
        <v>0</v>
      </c>
    </row>
    <row r="142" spans="1:22" x14ac:dyDescent="0.25">
      <c r="A142" s="111" t="s">
        <v>96</v>
      </c>
      <c r="B142" s="110"/>
      <c r="C142" s="109">
        <f>+B142</f>
        <v>0</v>
      </c>
      <c r="F142" s="78"/>
      <c r="G142" s="78"/>
      <c r="H142" s="78"/>
    </row>
    <row r="143" spans="1:22" x14ac:dyDescent="0.25">
      <c r="A143" s="2" t="s">
        <v>97</v>
      </c>
      <c r="B143" s="110"/>
      <c r="C143" s="109">
        <f>+B143</f>
        <v>0</v>
      </c>
      <c r="D143" s="78"/>
      <c r="E143" s="78"/>
      <c r="F143" s="78"/>
      <c r="G143" s="78"/>
      <c r="H143" s="78"/>
    </row>
    <row r="144" spans="1:22" x14ac:dyDescent="0.25">
      <c r="A144" s="111" t="s">
        <v>98</v>
      </c>
      <c r="B144" s="110"/>
      <c r="C144" s="109">
        <f>+B144</f>
        <v>0</v>
      </c>
      <c r="D144" s="78"/>
      <c r="E144" s="78"/>
      <c r="F144" s="78"/>
      <c r="G144" s="78"/>
      <c r="H144" s="78"/>
    </row>
    <row r="145" spans="1:8" x14ac:dyDescent="0.25">
      <c r="A145" s="111" t="s">
        <v>99</v>
      </c>
      <c r="B145" s="112"/>
      <c r="C145" s="109">
        <f>+ROUND(B145*((1*17)*0.8),2)</f>
        <v>0</v>
      </c>
      <c r="D145" s="78"/>
      <c r="E145" s="78"/>
      <c r="F145" s="78"/>
      <c r="G145" s="78"/>
      <c r="H145" s="78"/>
    </row>
    <row r="146" spans="1:8" x14ac:dyDescent="0.25">
      <c r="A146" s="2" t="s">
        <v>100</v>
      </c>
      <c r="B146" s="110"/>
      <c r="C146" s="109">
        <f>+ROUND(B146/1.14975,2)</f>
        <v>0</v>
      </c>
      <c r="D146" s="78"/>
      <c r="E146" s="78"/>
      <c r="F146" s="78">
        <f>+ROUND(C146*0.05,2)</f>
        <v>0</v>
      </c>
      <c r="G146" s="78">
        <f>+ROUND(C146*0.09975,2)</f>
        <v>0</v>
      </c>
      <c r="H146" s="78">
        <f>SUM(C146:G146)</f>
        <v>0</v>
      </c>
    </row>
    <row r="147" spans="1:8" x14ac:dyDescent="0.25">
      <c r="A147" s="2" t="s">
        <v>101</v>
      </c>
      <c r="B147" s="110"/>
      <c r="C147" s="109">
        <f>+ROUND(B147/1.14975,2)</f>
        <v>0</v>
      </c>
      <c r="D147" s="78"/>
      <c r="E147" s="78"/>
      <c r="F147" s="78">
        <f>+ROUND(C147*0.05,2)</f>
        <v>0</v>
      </c>
      <c r="G147" s="78">
        <f>+ROUND(C147*0.09975,2)</f>
        <v>0</v>
      </c>
      <c r="H147" s="78">
        <f>SUM(C147:G147)</f>
        <v>0</v>
      </c>
    </row>
    <row r="148" spans="1:8" x14ac:dyDescent="0.25">
      <c r="A148" s="2" t="s">
        <v>102</v>
      </c>
      <c r="B148" s="110"/>
      <c r="C148" s="109">
        <f>+ROUND(B148/1.14975,2)</f>
        <v>0</v>
      </c>
      <c r="D148" s="78"/>
      <c r="E148" s="78"/>
      <c r="F148" s="78">
        <f>+ROUND(C148*0.05,2)</f>
        <v>0</v>
      </c>
      <c r="G148" s="78">
        <f>+ROUND(C148*0.09975,2)</f>
        <v>0</v>
      </c>
      <c r="H148" s="78">
        <f>SUM(C148:G148)</f>
        <v>0</v>
      </c>
    </row>
    <row r="149" spans="1:8" x14ac:dyDescent="0.25">
      <c r="A149" s="2" t="s">
        <v>103</v>
      </c>
      <c r="B149" s="110"/>
      <c r="C149" s="109">
        <f>+ROUND(B149/1.14975,2)</f>
        <v>0</v>
      </c>
      <c r="F149" s="78">
        <f>+ROUND(C149*0.05,2)</f>
        <v>0</v>
      </c>
      <c r="G149" s="78">
        <f>+ROUND(C149*0.09975,2)</f>
        <v>0</v>
      </c>
      <c r="H149" s="78">
        <f>SUM(C149:G149)</f>
        <v>0</v>
      </c>
    </row>
    <row r="150" spans="1:8" x14ac:dyDescent="0.25">
      <c r="A150" s="111" t="s">
        <v>104</v>
      </c>
      <c r="B150" s="110"/>
      <c r="C150" s="109">
        <f>+B150</f>
        <v>0</v>
      </c>
      <c r="D150" s="78"/>
      <c r="E150" s="78"/>
      <c r="F150" s="78"/>
      <c r="G150" s="78"/>
      <c r="H150" s="78"/>
    </row>
    <row r="154" spans="1:8" x14ac:dyDescent="0.25">
      <c r="A154" s="2" t="s">
        <v>105</v>
      </c>
      <c r="C154" s="92"/>
    </row>
    <row r="155" spans="1:8" x14ac:dyDescent="0.25">
      <c r="A155" s="2" t="s">
        <v>8</v>
      </c>
    </row>
    <row r="156" spans="1:8" x14ac:dyDescent="0.25">
      <c r="A156" s="2" t="s">
        <v>10</v>
      </c>
    </row>
    <row r="162" spans="2:4" x14ac:dyDescent="0.25">
      <c r="B162" s="2">
        <f>SUM(B154:B161)</f>
        <v>0</v>
      </c>
      <c r="C162" s="2">
        <f>SUM(C154:C161)</f>
        <v>0</v>
      </c>
      <c r="D162" s="2">
        <f>+B162-C162</f>
        <v>0</v>
      </c>
    </row>
  </sheetData>
  <sheetProtection algorithmName="SHA-512" hashValue="42d3JK2m9Z2+8XLOzhqlPXmCI1/Ia39tAQnlDmSOcglyVO7sxEo5mE8i3w9byuV8mT2ulIzEeqMOj4cwz/Xcqg==" saltValue="4XjCHw+NaK71jhTRb/cnzQ==" spinCount="100000" sheet="1" objects="1" scenarios="1"/>
  <mergeCells count="52">
    <mergeCell ref="M65:M81"/>
    <mergeCell ref="N65:N69"/>
    <mergeCell ref="O65:O69"/>
    <mergeCell ref="P65:P69"/>
    <mergeCell ref="Q65:Q69"/>
    <mergeCell ref="N71:N75"/>
    <mergeCell ref="M96:M112"/>
    <mergeCell ref="N96:N100"/>
    <mergeCell ref="O96:O100"/>
    <mergeCell ref="P96:P100"/>
    <mergeCell ref="Q96:Q100"/>
    <mergeCell ref="N102:N106"/>
    <mergeCell ref="O102:O106"/>
    <mergeCell ref="P102:P106"/>
    <mergeCell ref="Q102:Q106"/>
    <mergeCell ref="N108:N112"/>
    <mergeCell ref="O108:O112"/>
    <mergeCell ref="P108:P112"/>
    <mergeCell ref="Q108:Q112"/>
    <mergeCell ref="O71:O75"/>
    <mergeCell ref="P71:P75"/>
    <mergeCell ref="Q71:Q75"/>
    <mergeCell ref="N77:N81"/>
    <mergeCell ref="P40:P44"/>
    <mergeCell ref="Q40:Q44"/>
    <mergeCell ref="N46:N50"/>
    <mergeCell ref="O46:O50"/>
    <mergeCell ref="P46:P50"/>
    <mergeCell ref="Q46:Q50"/>
    <mergeCell ref="O77:O81"/>
    <mergeCell ref="P77:P81"/>
    <mergeCell ref="Q77:Q81"/>
    <mergeCell ref="M3:M19"/>
    <mergeCell ref="N3:N7"/>
    <mergeCell ref="O3:O7"/>
    <mergeCell ref="P3:P7"/>
    <mergeCell ref="Q3:Q7"/>
    <mergeCell ref="N9:N13"/>
    <mergeCell ref="M34:M50"/>
    <mergeCell ref="N34:N38"/>
    <mergeCell ref="O34:O38"/>
    <mergeCell ref="P34:P38"/>
    <mergeCell ref="Q34:Q38"/>
    <mergeCell ref="N40:N44"/>
    <mergeCell ref="O40:O44"/>
    <mergeCell ref="O9:O13"/>
    <mergeCell ref="P9:P13"/>
    <mergeCell ref="Q9:Q13"/>
    <mergeCell ref="N15:N19"/>
    <mergeCell ref="O15:O19"/>
    <mergeCell ref="P15:P19"/>
    <mergeCell ref="Q15:Q19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L35"/>
  <sheetViews>
    <sheetView workbookViewId="0"/>
  </sheetViews>
  <sheetFormatPr defaultColWidth="14.42578125" defaultRowHeight="15.75" customHeight="1" x14ac:dyDescent="0.2"/>
  <cols>
    <col min="1" max="1" width="57.42578125" style="2" bestFit="1" customWidth="1"/>
    <col min="2" max="3" width="4.28515625" style="2" customWidth="1"/>
    <col min="4" max="4" width="32.85546875" style="2" bestFit="1" customWidth="1"/>
    <col min="5" max="6" width="4.28515625" style="2" customWidth="1"/>
    <col min="7" max="9" width="14.42578125" style="2"/>
    <col min="10" max="10" width="14.42578125" style="2" customWidth="1"/>
    <col min="11" max="11" width="14.42578125" style="2"/>
    <col min="12" max="12" width="4.140625" style="2" bestFit="1" customWidth="1"/>
    <col min="13" max="16384" width="14.42578125" style="2"/>
  </cols>
  <sheetData>
    <row r="1" spans="1:12" ht="15.75" customHeight="1" x14ac:dyDescent="0.3">
      <c r="A1" s="12" t="s">
        <v>20</v>
      </c>
      <c r="D1" s="37" t="s">
        <v>30</v>
      </c>
      <c r="G1" s="68">
        <v>0.05</v>
      </c>
      <c r="H1" s="50" t="s">
        <v>8</v>
      </c>
      <c r="I1" s="38">
        <f>1+G1+G2</f>
        <v>1.14975</v>
      </c>
      <c r="J1" s="71">
        <f>+Summary!I6</f>
        <v>0.1</v>
      </c>
      <c r="K1" s="50" t="s">
        <v>62</v>
      </c>
      <c r="L1" s="52">
        <f>1-J1</f>
        <v>0.9</v>
      </c>
    </row>
    <row r="2" spans="1:12" ht="15.75" customHeight="1" x14ac:dyDescent="0.3">
      <c r="A2" s="12" t="s">
        <v>18</v>
      </c>
      <c r="D2" s="39" t="s">
        <v>33</v>
      </c>
      <c r="G2" s="69">
        <v>9.9750000000000005E-2</v>
      </c>
      <c r="H2" s="50" t="s">
        <v>10</v>
      </c>
    </row>
    <row r="3" spans="1:12" ht="15.75" customHeight="1" x14ac:dyDescent="0.3">
      <c r="A3" s="12" t="s">
        <v>32</v>
      </c>
      <c r="D3" s="40" t="s">
        <v>32</v>
      </c>
      <c r="G3" s="139">
        <f>9%+11.5%</f>
        <v>0.20500000000000002</v>
      </c>
      <c r="H3" s="1" t="s">
        <v>116</v>
      </c>
    </row>
    <row r="4" spans="1:12" ht="15.75" customHeight="1" x14ac:dyDescent="0.3">
      <c r="A4" s="12" t="s">
        <v>33</v>
      </c>
      <c r="D4" s="41" t="s">
        <v>25</v>
      </c>
      <c r="G4" s="70" t="s">
        <v>60</v>
      </c>
      <c r="H4" s="2" t="s">
        <v>61</v>
      </c>
    </row>
    <row r="5" spans="1:12" ht="15.75" customHeight="1" x14ac:dyDescent="0.25">
      <c r="A5" s="12" t="s">
        <v>21</v>
      </c>
      <c r="D5" s="42" t="s">
        <v>37</v>
      </c>
    </row>
    <row r="6" spans="1:12" ht="15.75" customHeight="1" x14ac:dyDescent="0.25">
      <c r="A6" s="12" t="s">
        <v>22</v>
      </c>
      <c r="D6" s="43" t="s">
        <v>43</v>
      </c>
    </row>
    <row r="7" spans="1:12" ht="15.75" customHeight="1" x14ac:dyDescent="0.25">
      <c r="A7" s="12" t="s">
        <v>34</v>
      </c>
      <c r="D7" s="43" t="s">
        <v>46</v>
      </c>
      <c r="G7" s="46" t="s">
        <v>68</v>
      </c>
    </row>
    <row r="8" spans="1:12" ht="15.75" customHeight="1" x14ac:dyDescent="0.25">
      <c r="A8" s="12" t="s">
        <v>23</v>
      </c>
      <c r="D8" s="43" t="s">
        <v>45</v>
      </c>
      <c r="G8" s="72">
        <f>+Summary!I3</f>
        <v>44926</v>
      </c>
      <c r="H8" s="45">
        <f>+G8+1</f>
        <v>44927</v>
      </c>
      <c r="I8" s="45">
        <f>+H9+1</f>
        <v>45017</v>
      </c>
      <c r="J8" s="45">
        <f t="shared" ref="J8:K8" si="0">+I9+1</f>
        <v>45108</v>
      </c>
      <c r="K8" s="45">
        <f t="shared" si="0"/>
        <v>45200</v>
      </c>
    </row>
    <row r="9" spans="1:12" ht="15.75" customHeight="1" x14ac:dyDescent="0.3">
      <c r="A9" s="12" t="s">
        <v>35</v>
      </c>
      <c r="D9" s="39" t="s">
        <v>39</v>
      </c>
      <c r="G9" s="2">
        <f>+YEAR(K9)</f>
        <v>2023</v>
      </c>
      <c r="H9" s="45">
        <f>EDATE(H8,3)-1</f>
        <v>45016</v>
      </c>
      <c r="I9" s="45">
        <f t="shared" ref="I9:K9" si="1">EDATE(I8,3)-1</f>
        <v>45107</v>
      </c>
      <c r="J9" s="45">
        <f t="shared" si="1"/>
        <v>45199</v>
      </c>
      <c r="K9" s="45">
        <f t="shared" si="1"/>
        <v>45291</v>
      </c>
    </row>
    <row r="10" spans="1:12" ht="15.75" customHeight="1" x14ac:dyDescent="0.25">
      <c r="A10" s="12" t="s">
        <v>24</v>
      </c>
      <c r="D10" s="43" t="s">
        <v>51</v>
      </c>
    </row>
    <row r="11" spans="1:12" ht="15.75" customHeight="1" x14ac:dyDescent="0.25">
      <c r="A11" s="12" t="s">
        <v>36</v>
      </c>
      <c r="D11" s="43" t="s">
        <v>53</v>
      </c>
    </row>
    <row r="12" spans="1:12" ht="15.75" customHeight="1" x14ac:dyDescent="0.25">
      <c r="A12" s="12" t="s">
        <v>25</v>
      </c>
      <c r="D12" s="43" t="s">
        <v>54</v>
      </c>
    </row>
    <row r="13" spans="1:12" ht="15.75" customHeight="1" x14ac:dyDescent="0.25">
      <c r="A13" s="12" t="s">
        <v>37</v>
      </c>
      <c r="D13" s="42"/>
    </row>
    <row r="14" spans="1:12" ht="15.75" customHeight="1" x14ac:dyDescent="0.25">
      <c r="A14" s="12" t="s">
        <v>26</v>
      </c>
      <c r="D14" s="42"/>
    </row>
    <row r="15" spans="1:12" ht="15.75" customHeight="1" thickBot="1" x14ac:dyDescent="0.3">
      <c r="A15" s="12" t="s">
        <v>27</v>
      </c>
      <c r="D15" s="44"/>
    </row>
    <row r="16" spans="1:12" ht="15.75" customHeight="1" x14ac:dyDescent="0.25">
      <c r="A16" s="12" t="s">
        <v>28</v>
      </c>
    </row>
    <row r="17" spans="1:5" ht="15.75" customHeight="1" x14ac:dyDescent="0.25">
      <c r="A17" s="12" t="s">
        <v>41</v>
      </c>
      <c r="C17" s="117" t="s">
        <v>111</v>
      </c>
      <c r="D17" s="116" t="s">
        <v>85</v>
      </c>
      <c r="E17" s="118" t="s">
        <v>112</v>
      </c>
    </row>
    <row r="18" spans="1:5" ht="15.75" customHeight="1" x14ac:dyDescent="0.25">
      <c r="A18" s="12" t="s">
        <v>42</v>
      </c>
    </row>
    <row r="19" spans="1:5" ht="15.75" customHeight="1" x14ac:dyDescent="0.25">
      <c r="A19" s="12" t="s">
        <v>43</v>
      </c>
    </row>
    <row r="20" spans="1:5" ht="15.75" customHeight="1" x14ac:dyDescent="0.25">
      <c r="A20" s="12" t="s">
        <v>46</v>
      </c>
    </row>
    <row r="21" spans="1:5" ht="15.75" customHeight="1" x14ac:dyDescent="0.25">
      <c r="A21" s="12" t="s">
        <v>47</v>
      </c>
    </row>
    <row r="22" spans="1:5" ht="15.75" customHeight="1" x14ac:dyDescent="0.25">
      <c r="A22" s="12" t="s">
        <v>44</v>
      </c>
    </row>
    <row r="23" spans="1:5" ht="15.75" customHeight="1" x14ac:dyDescent="0.25">
      <c r="A23" s="12" t="s">
        <v>45</v>
      </c>
    </row>
    <row r="24" spans="1:5" ht="15.75" customHeight="1" x14ac:dyDescent="0.25">
      <c r="A24" s="12" t="s">
        <v>48</v>
      </c>
    </row>
    <row r="25" spans="1:5" ht="15.75" customHeight="1" x14ac:dyDescent="0.25">
      <c r="A25" s="12" t="s">
        <v>31</v>
      </c>
    </row>
    <row r="26" spans="1:5" ht="15.75" customHeight="1" x14ac:dyDescent="0.25">
      <c r="A26" s="12" t="s">
        <v>38</v>
      </c>
    </row>
    <row r="27" spans="1:5" ht="15.75" customHeight="1" x14ac:dyDescent="0.25">
      <c r="A27" s="12" t="s">
        <v>39</v>
      </c>
    </row>
    <row r="28" spans="1:5" ht="15.75" customHeight="1" x14ac:dyDescent="0.25">
      <c r="A28" s="12" t="s">
        <v>49</v>
      </c>
    </row>
    <row r="29" spans="1:5" ht="15.75" customHeight="1" x14ac:dyDescent="0.25">
      <c r="A29" s="12" t="s">
        <v>50</v>
      </c>
    </row>
    <row r="30" spans="1:5" ht="15.75" customHeight="1" x14ac:dyDescent="0.25">
      <c r="A30" s="12" t="s">
        <v>51</v>
      </c>
    </row>
    <row r="31" spans="1:5" ht="15.75" customHeight="1" x14ac:dyDescent="0.25">
      <c r="A31" s="12" t="s">
        <v>52</v>
      </c>
    </row>
    <row r="32" spans="1:5" ht="15.75" customHeight="1" x14ac:dyDescent="0.25">
      <c r="A32" s="12" t="s">
        <v>53</v>
      </c>
    </row>
    <row r="33" spans="1:1" ht="15.75" customHeight="1" x14ac:dyDescent="0.25">
      <c r="A33" s="12" t="s">
        <v>54</v>
      </c>
    </row>
    <row r="34" spans="1:1" ht="15.75" customHeight="1" x14ac:dyDescent="0.25">
      <c r="A34" s="12" t="s">
        <v>59</v>
      </c>
    </row>
    <row r="35" spans="1:1" ht="15.75" customHeight="1" x14ac:dyDescent="0.25">
      <c r="A35" s="12"/>
    </row>
  </sheetData>
  <sheetProtection algorithmName="SHA-512" hashValue="HO64PXPLxUPgjQVEw9bpMfAfNXHiamu4sWyrqdHRboVr5K+6hSLdNeEXXSxiqaumkjE+GTjVHXCTykD8aqarEA==" saltValue="YSwMOw2dX8hkxzmbVWsQwQ==" spinCount="100000" sheet="1" objects="1" scenarios="1" formatColumns="0" formatRows="0"/>
  <dataValidations count="1">
    <dataValidation type="list" allowBlank="1" showInputMessage="1" showErrorMessage="1" sqref="G4" xr:uid="{00000000-0002-0000-0300-000000000000}">
      <formula1>"Y,N"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Income</vt:lpstr>
      <vt:lpstr>Expenses</vt:lpstr>
      <vt:lpstr>QuickGQST</vt:lpstr>
      <vt:lpstr>Expense Categories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Katev</dc:creator>
  <cp:lastModifiedBy>George</cp:lastModifiedBy>
  <dcterms:created xsi:type="dcterms:W3CDTF">2020-04-11T19:47:13Z</dcterms:created>
  <dcterms:modified xsi:type="dcterms:W3CDTF">2024-01-07T22:20:40Z</dcterms:modified>
</cp:coreProperties>
</file>